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cumente\Controlling\IFRS2024\Prezentare&amp;ComunicatPresa\"/>
    </mc:Choice>
  </mc:AlternateContent>
  <xr:revisionPtr revIDLastSave="0" documentId="13_ncr:1_{EC3D66AB-54B5-4464-9E85-48ED00FF0504}" xr6:coauthVersionLast="47" xr6:coauthVersionMax="47" xr10:uidLastSave="{00000000-0000-0000-0000-000000000000}"/>
  <bookViews>
    <workbookView xWindow="-108" yWindow="-108" windowWidth="23256" windowHeight="12456" xr2:uid="{E4CD93D6-48B6-4829-8232-1C73F71F4B17}"/>
  </bookViews>
  <sheets>
    <sheet name="SOCI" sheetId="1" r:id="rId1"/>
    <sheet name="BS" sheetId="2" r:id="rId2"/>
  </sheets>
  <externalReferences>
    <externalReference r:id="rId3"/>
  </externalReferences>
  <definedNames>
    <definedName name="_xlnm._FilterDatabase" localSheetId="1" hidden="1">BS!#REF!</definedName>
    <definedName name="AS2DocOpenMode" hidden="1">"AS2DocumentEdit"</definedName>
    <definedName name="TextRefCopy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" l="1"/>
  <c r="D38" i="1"/>
  <c r="D67" i="2" l="1"/>
  <c r="D68" i="2"/>
  <c r="D69" i="2"/>
  <c r="D70" i="2"/>
  <c r="D71" i="2"/>
  <c r="D72" i="2"/>
  <c r="D73" i="2"/>
  <c r="D74" i="2"/>
  <c r="D66" i="2"/>
  <c r="D57" i="2"/>
  <c r="D58" i="2"/>
  <c r="D59" i="2"/>
  <c r="D60" i="2"/>
  <c r="D61" i="2"/>
  <c r="D62" i="2"/>
  <c r="D56" i="2"/>
  <c r="D51" i="2"/>
  <c r="D47" i="2"/>
  <c r="D48" i="2"/>
  <c r="D45" i="2"/>
  <c r="D46" i="2"/>
  <c r="D42" i="2"/>
  <c r="D43" i="2"/>
  <c r="D41" i="2"/>
  <c r="D27" i="2"/>
  <c r="D28" i="2"/>
  <c r="D29" i="2"/>
  <c r="D30" i="2"/>
  <c r="D31" i="2"/>
  <c r="D32" i="2"/>
  <c r="D33" i="2"/>
  <c r="D34" i="2"/>
  <c r="D35" i="2"/>
  <c r="D26" i="2"/>
  <c r="D13" i="2"/>
  <c r="D14" i="2"/>
  <c r="D15" i="2"/>
  <c r="D16" i="2"/>
  <c r="D17" i="2"/>
  <c r="D18" i="2"/>
  <c r="D19" i="2"/>
  <c r="D20" i="2"/>
  <c r="D21" i="2"/>
  <c r="D22" i="2"/>
  <c r="D12" i="2"/>
  <c r="P12" i="1"/>
  <c r="P25" i="1"/>
  <c r="P31" i="1"/>
  <c r="P35" i="1"/>
  <c r="P36" i="1"/>
  <c r="D49" i="1"/>
  <c r="P38" i="1"/>
  <c r="D23" i="2" l="1"/>
  <c r="D49" i="2"/>
  <c r="D52" i="2" s="1"/>
  <c r="D36" i="2"/>
  <c r="D63" i="2"/>
  <c r="D75" i="2"/>
  <c r="D55" i="1"/>
  <c r="D76" i="2" l="1"/>
  <c r="D37" i="2"/>
  <c r="D79" i="2"/>
  <c r="D77" i="2"/>
  <c r="D7" i="2" s="1"/>
  <c r="C24" i="1" l="1"/>
  <c r="D19" i="1" l="1"/>
  <c r="P19" i="1" s="1"/>
  <c r="D29" i="1" l="1"/>
  <c r="P29" i="1" s="1"/>
  <c r="D21" i="1"/>
  <c r="P21" i="1" s="1"/>
  <c r="D22" i="1"/>
  <c r="P22" i="1" s="1"/>
  <c r="D18" i="1"/>
  <c r="P18" i="1" s="1"/>
  <c r="D27" i="1"/>
  <c r="P27" i="1" s="1"/>
  <c r="D20" i="1" l="1"/>
  <c r="P20" i="1" s="1"/>
  <c r="D17" i="1"/>
  <c r="P17" i="1" s="1"/>
  <c r="D26" i="1"/>
  <c r="D16" i="1"/>
  <c r="P16" i="1" s="1"/>
  <c r="D15" i="1"/>
  <c r="P15" i="1" s="1"/>
  <c r="D14" i="1"/>
  <c r="P14" i="1" s="1"/>
  <c r="D23" i="1"/>
  <c r="P23" i="1" s="1"/>
  <c r="D28" i="1" l="1"/>
  <c r="P28" i="1" s="1"/>
  <c r="P26" i="1"/>
  <c r="D30" i="1"/>
  <c r="P30" i="1" s="1"/>
  <c r="D11" i="1"/>
  <c r="P11" i="1" s="1"/>
  <c r="D10" i="1" l="1"/>
  <c r="D13" i="1" l="1"/>
  <c r="P13" i="1" s="1"/>
  <c r="P10" i="1"/>
  <c r="D24" i="1"/>
  <c r="P24" i="1" l="1"/>
  <c r="D32" i="1"/>
  <c r="P32" i="1" l="1"/>
  <c r="D33" i="1" l="1"/>
  <c r="P33" i="1" l="1"/>
  <c r="D34" i="1"/>
  <c r="D51" i="1" l="1"/>
  <c r="D54" i="1" s="1"/>
  <c r="P34" i="1"/>
  <c r="D37" i="1"/>
  <c r="P37" i="1" s="1"/>
  <c r="D57" i="1" l="1"/>
</calcChain>
</file>

<file path=xl/sharedStrings.xml><?xml version="1.0" encoding="utf-8"?>
<sst xmlns="http://schemas.openxmlformats.org/spreadsheetml/2006/main" count="121" uniqueCount="111">
  <si>
    <t>Amounts are in RON, unless otherwise stated.</t>
  </si>
  <si>
    <t>Revenues</t>
  </si>
  <si>
    <t>Other income</t>
  </si>
  <si>
    <t>Salaries and other employee benefits</t>
  </si>
  <si>
    <t>Repairs, maintenance and materials cost</t>
  </si>
  <si>
    <t>Depreciation and amortisation</t>
  </si>
  <si>
    <t>Utilities</t>
  </si>
  <si>
    <t>Impairment of property, plant and equipment</t>
  </si>
  <si>
    <t>Write-down of inventories, net</t>
  </si>
  <si>
    <t>Change in provisions, net</t>
  </si>
  <si>
    <t>Other operating expenses</t>
  </si>
  <si>
    <t>Operating profit/ (loss)</t>
  </si>
  <si>
    <t>Finance income</t>
  </si>
  <si>
    <t>Finance income - other</t>
  </si>
  <si>
    <t>Finance costs</t>
  </si>
  <si>
    <t>Other gains and losses</t>
  </si>
  <si>
    <t>Net finance (cost)/income</t>
  </si>
  <si>
    <t>Profit before tax</t>
  </si>
  <si>
    <t>Income tax expense</t>
  </si>
  <si>
    <t>Profit for the year</t>
  </si>
  <si>
    <t>Profit for the year attributable to:</t>
  </si>
  <si>
    <t>-          owners of the Company</t>
  </si>
  <si>
    <t>-          non-controlling interests</t>
  </si>
  <si>
    <t>Other comprehensive income</t>
  </si>
  <si>
    <t>Items that will never be reclassified to profit or loss</t>
  </si>
  <si>
    <t>Revaluation of property, plant and equipment</t>
  </si>
  <si>
    <t xml:space="preserve">Related tax </t>
  </si>
  <si>
    <t>Items that are or may be reclassified subsequently to PL</t>
  </si>
  <si>
    <t>Foreign operations - foreign currency translation difference</t>
  </si>
  <si>
    <t>Other comprehensive income, net of tax</t>
  </si>
  <si>
    <t>Total comprehensive income</t>
  </si>
  <si>
    <t>Total comprehensive income attributable to:</t>
  </si>
  <si>
    <t>Earnings per share</t>
  </si>
  <si>
    <t>Q1</t>
  </si>
  <si>
    <t>Q2</t>
  </si>
  <si>
    <t>Q3</t>
  </si>
  <si>
    <t>Q4</t>
  </si>
  <si>
    <t>Cumulated Results</t>
  </si>
  <si>
    <t>Quartely Results</t>
  </si>
  <si>
    <t>STATEMENT OF COMPREHENSIVE INCOME -  CONSO</t>
  </si>
  <si>
    <t>Cost of fuel and transport services</t>
  </si>
  <si>
    <t>Reversal of Expected credit losses/(Expected credit losses)</t>
  </si>
  <si>
    <t>Aquila Prod Com - Conso</t>
  </si>
  <si>
    <t>BALANCE SHEET - CONSOLIDATED</t>
  </si>
  <si>
    <t>ASSETS</t>
  </si>
  <si>
    <t>Non-current assets</t>
  </si>
  <si>
    <t>Property, plant and equipment</t>
  </si>
  <si>
    <t>Investment property</t>
  </si>
  <si>
    <t>Intangible assets</t>
  </si>
  <si>
    <t>Goodwill</t>
  </si>
  <si>
    <t>Investments</t>
  </si>
  <si>
    <t>Other long term investments</t>
  </si>
  <si>
    <t>Other receivables</t>
  </si>
  <si>
    <t>Loans to related related parties</t>
  </si>
  <si>
    <t>Trade receivables from related parties</t>
  </si>
  <si>
    <t>Trade receivables</t>
  </si>
  <si>
    <t>Deferred tax assets</t>
  </si>
  <si>
    <t>Long term prepayments</t>
  </si>
  <si>
    <t>Prepayments</t>
  </si>
  <si>
    <t>Other non-current assets</t>
  </si>
  <si>
    <t>Total non-current assets</t>
  </si>
  <si>
    <t>Current assets</t>
  </si>
  <si>
    <t>Inventories</t>
  </si>
  <si>
    <t>Loans to related related parties ST</t>
  </si>
  <si>
    <t>Trade receivables from related parties ST</t>
  </si>
  <si>
    <t>Cash and cash equivalents</t>
  </si>
  <si>
    <t>Short term deposits</t>
  </si>
  <si>
    <t>Income tax receivable</t>
  </si>
  <si>
    <t>Other current assets</t>
  </si>
  <si>
    <t>Total current assets</t>
  </si>
  <si>
    <t>Total assets</t>
  </si>
  <si>
    <t>EQUITY AND LIABILITIES</t>
  </si>
  <si>
    <t>Equity</t>
  </si>
  <si>
    <t>Share capital</t>
  </si>
  <si>
    <t>Share premium</t>
  </si>
  <si>
    <t>Own shares</t>
  </si>
  <si>
    <t>Revaluation reserves</t>
  </si>
  <si>
    <t>Legal reserves</t>
  </si>
  <si>
    <t>Other reserves</t>
  </si>
  <si>
    <t>Translation reserve</t>
  </si>
  <si>
    <t>Retained earnings</t>
  </si>
  <si>
    <t>Total equity attributable to the owners of the Company</t>
  </si>
  <si>
    <t>Non-controlling interests</t>
  </si>
  <si>
    <t>Total equity</t>
  </si>
  <si>
    <t>Liabilities</t>
  </si>
  <si>
    <t>Non-current liabilities</t>
  </si>
  <si>
    <t xml:space="preserve">Long-term bank liabilities </t>
  </si>
  <si>
    <t>Lease liability</t>
  </si>
  <si>
    <t>Other payables</t>
  </si>
  <si>
    <t>Trade payables</t>
  </si>
  <si>
    <t>Deferred revenue</t>
  </si>
  <si>
    <t>Deferred tax liabilities</t>
  </si>
  <si>
    <t>Employee benefits</t>
  </si>
  <si>
    <t>Total non-current liabilities</t>
  </si>
  <si>
    <t>Current liabilities</t>
  </si>
  <si>
    <t xml:space="preserve">Current portion of the long-term bank liabilities </t>
  </si>
  <si>
    <t>Short-term bank borrowings</t>
  </si>
  <si>
    <r>
      <t xml:space="preserve">Lease liability </t>
    </r>
    <r>
      <rPr>
        <sz val="10"/>
        <color rgb="FF0070C0"/>
        <rFont val="Calibri"/>
        <family val="2"/>
        <scheme val="minor"/>
      </rPr>
      <t>-</t>
    </r>
    <r>
      <rPr>
        <sz val="10"/>
        <color rgb="FF0000CC"/>
        <rFont val="Calibri"/>
        <family val="2"/>
        <scheme val="minor"/>
      </rPr>
      <t xml:space="preserve"> current</t>
    </r>
  </si>
  <si>
    <r>
      <rPr>
        <sz val="10"/>
        <rFont val="Calibri"/>
        <family val="2"/>
        <scheme val="minor"/>
      </rPr>
      <t>Trade payables -</t>
    </r>
    <r>
      <rPr>
        <sz val="10"/>
        <color rgb="FF0000CC"/>
        <rFont val="Calibri"/>
        <family val="2"/>
        <scheme val="minor"/>
      </rPr>
      <t xml:space="preserve"> current</t>
    </r>
  </si>
  <si>
    <t>Employee benefits - current</t>
  </si>
  <si>
    <t>Current tax liabilities</t>
  </si>
  <si>
    <t>Contract liabilities</t>
  </si>
  <si>
    <t>Provisions</t>
  </si>
  <si>
    <r>
      <rPr>
        <sz val="10"/>
        <rFont val="Calibri"/>
        <family val="2"/>
        <scheme val="minor"/>
      </rPr>
      <t>Other payables -</t>
    </r>
    <r>
      <rPr>
        <sz val="10"/>
        <color rgb="FF0000CC"/>
        <rFont val="Calibri"/>
        <family val="2"/>
        <scheme val="minor"/>
      </rPr>
      <t xml:space="preserve"> current</t>
    </r>
  </si>
  <si>
    <t>Total current liabilities</t>
  </si>
  <si>
    <t>Total liabilities</t>
  </si>
  <si>
    <t xml:space="preserve">Total equity and liabilities </t>
  </si>
  <si>
    <t>Net current assets</t>
  </si>
  <si>
    <t xml:space="preserve">Financial statements </t>
  </si>
  <si>
    <t>-          owners of the Group</t>
  </si>
  <si>
    <t>Cost of goods sold and raw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</si>
</sst>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-* #,##0.000_-;\-* #,##0.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0000CC"/>
      <name val="Tahoma"/>
      <family val="2"/>
    </font>
    <font>
      <b/>
      <i/>
      <sz val="8"/>
      <color theme="1"/>
      <name val="Tahoma"/>
      <family val="2"/>
    </font>
    <font>
      <i/>
      <sz val="8"/>
      <color rgb="FFFF0000"/>
      <name val="Tahoma"/>
      <family val="2"/>
    </font>
    <font>
      <i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CC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4" fillId="0" borderId="0" xfId="0" applyFont="1"/>
    <xf numFmtId="165" fontId="2" fillId="0" borderId="0" xfId="2" applyNumberFormat="1" applyFont="1"/>
    <xf numFmtId="16" fontId="5" fillId="2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0" xfId="0" applyFont="1"/>
    <xf numFmtId="164" fontId="6" fillId="0" borderId="0" xfId="1" applyNumberFormat="1" applyFont="1" applyAlignment="1"/>
    <xf numFmtId="164" fontId="3" fillId="0" borderId="0" xfId="1" applyNumberFormat="1" applyFont="1"/>
    <xf numFmtId="0" fontId="7" fillId="0" borderId="0" xfId="0" applyFont="1"/>
    <xf numFmtId="164" fontId="6" fillId="0" borderId="0" xfId="1" applyNumberFormat="1" applyFont="1" applyFill="1" applyAlignment="1"/>
    <xf numFmtId="0" fontId="8" fillId="0" borderId="0" xfId="0" applyFont="1"/>
    <xf numFmtId="164" fontId="3" fillId="0" borderId="0" xfId="1" applyNumberFormat="1" applyFont="1" applyFill="1"/>
    <xf numFmtId="164" fontId="5" fillId="0" borderId="3" xfId="1" applyNumberFormat="1" applyFont="1" applyBorder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3" fillId="0" borderId="0" xfId="2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164" fontId="11" fillId="0" borderId="0" xfId="1" applyNumberFormat="1" applyFont="1" applyFill="1"/>
    <xf numFmtId="165" fontId="3" fillId="0" borderId="0" xfId="0" applyNumberFormat="1" applyFont="1"/>
    <xf numFmtId="166" fontId="3" fillId="0" borderId="0" xfId="1" applyNumberFormat="1" applyFont="1"/>
    <xf numFmtId="10" fontId="11" fillId="0" borderId="0" xfId="2" applyNumberFormat="1" applyFont="1" applyFill="1"/>
    <xf numFmtId="164" fontId="5" fillId="0" borderId="3" xfId="1" applyNumberFormat="1" applyFont="1" applyFill="1" applyBorder="1"/>
    <xf numFmtId="164" fontId="3" fillId="0" borderId="0" xfId="0" applyNumberFormat="1" applyFont="1"/>
    <xf numFmtId="165" fontId="2" fillId="0" borderId="0" xfId="2" applyNumberFormat="1" applyFont="1" applyFill="1"/>
    <xf numFmtId="0" fontId="13" fillId="0" borderId="0" xfId="0" applyFont="1"/>
    <xf numFmtId="0" fontId="14" fillId="0" borderId="0" xfId="0" applyFont="1"/>
    <xf numFmtId="15" fontId="13" fillId="0" borderId="0" xfId="0" applyNumberFormat="1" applyFont="1"/>
    <xf numFmtId="164" fontId="14" fillId="0" borderId="0" xfId="0" applyNumberFormat="1" applyFont="1"/>
    <xf numFmtId="0" fontId="17" fillId="0" borderId="0" xfId="0" applyFont="1"/>
    <xf numFmtId="0" fontId="18" fillId="0" borderId="4" xfId="0" applyFont="1" applyBorder="1"/>
    <xf numFmtId="0" fontId="14" fillId="0" borderId="4" xfId="0" applyFont="1" applyBorder="1"/>
    <xf numFmtId="164" fontId="18" fillId="0" borderId="4" xfId="0" applyNumberFormat="1" applyFont="1" applyBorder="1"/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16" fontId="13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164" fontId="14" fillId="0" borderId="0" xfId="1" applyNumberFormat="1" applyFont="1" applyFill="1" applyAlignment="1">
      <alignment wrapText="1"/>
    </xf>
    <xf numFmtId="43" fontId="14" fillId="0" borderId="0" xfId="0" applyNumberFormat="1" applyFont="1"/>
    <xf numFmtId="164" fontId="14" fillId="0" borderId="2" xfId="1" applyNumberFormat="1" applyFont="1" applyFill="1" applyBorder="1" applyAlignment="1">
      <alignment wrapText="1"/>
    </xf>
    <xf numFmtId="164" fontId="13" fillId="0" borderId="2" xfId="1" applyNumberFormat="1" applyFont="1" applyFill="1" applyBorder="1" applyAlignment="1">
      <alignment horizontal="right" wrapText="1"/>
    </xf>
    <xf numFmtId="164" fontId="13" fillId="0" borderId="4" xfId="1" applyNumberFormat="1" applyFont="1" applyFill="1" applyBorder="1" applyAlignment="1">
      <alignment horizontal="right" wrapText="1"/>
    </xf>
    <xf numFmtId="164" fontId="13" fillId="0" borderId="0" xfId="1" applyNumberFormat="1" applyFont="1" applyFill="1" applyAlignment="1">
      <alignment wrapText="1"/>
    </xf>
    <xf numFmtId="0" fontId="19" fillId="0" borderId="0" xfId="0" applyFont="1"/>
    <xf numFmtId="164" fontId="13" fillId="0" borderId="5" xfId="1" applyNumberFormat="1" applyFont="1" applyFill="1" applyBorder="1" applyAlignment="1">
      <alignment horizontal="right" wrapText="1"/>
    </xf>
    <xf numFmtId="43" fontId="14" fillId="0" borderId="0" xfId="1" applyFont="1" applyFill="1"/>
    <xf numFmtId="43" fontId="14" fillId="0" borderId="0" xfId="1" applyFont="1"/>
    <xf numFmtId="164" fontId="14" fillId="0" borderId="0" xfId="1" applyNumberFormat="1" applyFont="1" applyFill="1"/>
    <xf numFmtId="0" fontId="20" fillId="0" borderId="0" xfId="0" applyFont="1"/>
    <xf numFmtId="164" fontId="13" fillId="0" borderId="0" xfId="1" applyNumberFormat="1" applyFont="1" applyFill="1"/>
    <xf numFmtId="0" fontId="13" fillId="0" borderId="0" xfId="0" applyFont="1" applyAlignment="1">
      <alignment horizontal="center" wrapText="1"/>
    </xf>
    <xf numFmtId="164" fontId="2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?_x001d_?'&amp;Oy—&amp;Hy_x000b__x0008_?_x0005_v_x0006__x000f__x0001__x0001_" xfId="4" xr:uid="{D7416151-2630-472F-AA11-F3E1195D47E2}"/>
    <cellStyle name="Comma" xfId="1" builtinId="3"/>
    <cellStyle name="Comma 2" xfId="3" xr:uid="{C604A345-70A0-4870-8247-F262A897346E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720752</xdr:colOff>
      <xdr:row>6</xdr:row>
      <xdr:rowOff>74083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072D8F-1113-A76F-C212-46052727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 amt="59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5385" cy="1026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582084</xdr:colOff>
      <xdr:row>65</xdr:row>
      <xdr:rowOff>31750</xdr:rowOff>
    </xdr:from>
    <xdr:to>
      <xdr:col>9</xdr:col>
      <xdr:colOff>577939</xdr:colOff>
      <xdr:row>73</xdr:row>
      <xdr:rowOff>70107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CC2AA8-6DC2-4866-64E1-15988E77B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7584" y="9620250"/>
          <a:ext cx="2620522" cy="1223690"/>
        </a:xfrm>
        <a:prstGeom prst="rect">
          <a:avLst/>
        </a:prstGeom>
      </xdr:spPr>
    </xdr:pic>
    <xdr:clientData/>
  </xdr:twoCellAnchor>
  <xdr:twoCellAnchor editAs="oneCell">
    <xdr:from>
      <xdr:col>10</xdr:col>
      <xdr:colOff>10583</xdr:colOff>
      <xdr:row>63</xdr:row>
      <xdr:rowOff>140755</xdr:rowOff>
    </xdr:from>
    <xdr:to>
      <xdr:col>13</xdr:col>
      <xdr:colOff>739108</xdr:colOff>
      <xdr:row>75</xdr:row>
      <xdr:rowOff>105833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FD4DEC7-CEE6-DF93-2CBE-155E09E90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7416" y="9432922"/>
          <a:ext cx="3099192" cy="1743078"/>
        </a:xfrm>
        <a:prstGeom prst="rect">
          <a:avLst/>
        </a:prstGeom>
      </xdr:spPr>
    </xdr:pic>
    <xdr:clientData/>
  </xdr:twoCellAnchor>
  <xdr:twoCellAnchor editAs="oneCell">
    <xdr:from>
      <xdr:col>1</xdr:col>
      <xdr:colOff>391584</xdr:colOff>
      <xdr:row>64</xdr:row>
      <xdr:rowOff>146584</xdr:rowOff>
    </xdr:from>
    <xdr:to>
      <xdr:col>5</xdr:col>
      <xdr:colOff>248168</xdr:colOff>
      <xdr:row>74</xdr:row>
      <xdr:rowOff>21168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D962911-3759-876F-D538-E373B638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67" y="9586917"/>
          <a:ext cx="3749134" cy="135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196714</xdr:colOff>
      <xdr:row>0</xdr:row>
      <xdr:rowOff>0</xdr:rowOff>
    </xdr:from>
    <xdr:to>
      <xdr:col>4</xdr:col>
      <xdr:colOff>569431</xdr:colOff>
      <xdr:row>5</xdr:row>
      <xdr:rowOff>88237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5C735B-243D-446C-BAD2-F8DE8528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 amt="59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714" y="0"/>
          <a:ext cx="4638260" cy="916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ocumente\Controlling\IFRS2024\Prezentare&amp;ComunicatPresa\1.2024Q1\F%201_Aquila%20Consolidated%20IFRS%20FS%202024_Mar.xlsx" TargetMode="External"/><Relationship Id="rId1" Type="http://schemas.openxmlformats.org/officeDocument/2006/relationships/externalLinkPath" Target="1.2024Q1/F%201_Aquila%20Consolidated%20IFRS%20FS%202024_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"/>
      <sheetName val=" 0.1 Shares held"/>
      <sheetName val="0.2_Fin indicators"/>
      <sheetName val="0.3 Adjusted TB 2024"/>
      <sheetName val="Check Finance cost"/>
      <sheetName val="0.4.Conso_Adj List"/>
      <sheetName val="Adj_Workings"/>
      <sheetName val="1. BS"/>
      <sheetName val="2. SOCI"/>
      <sheetName val="3. SOCE"/>
      <sheetName val="3.1 Workings"/>
      <sheetName val="4.CF_2023"/>
      <sheetName val="10.1 Workings Expenses"/>
      <sheetName val="W_CF"/>
      <sheetName val="Split preluare"/>
      <sheetName val="Check Equity"/>
      <sheetName val="8. Revenue"/>
      <sheetName val="9.1 Workings Expenses"/>
      <sheetName val="9&amp;10 Income and Exp"/>
      <sheetName val="11. Financial result"/>
      <sheetName val="12. EPS"/>
      <sheetName val="13. PPE"/>
      <sheetName val="13. Empl benefits"/>
      <sheetName val="14. Income Taxes"/>
      <sheetName val="14.1 Working Income Tax"/>
      <sheetName val="15. Inventories"/>
      <sheetName val="16. Trade receivables"/>
      <sheetName val="17.Other receivables"/>
      <sheetName val="18. Cash and Cash equivalents"/>
      <sheetName val="19. PPE"/>
      <sheetName val="20. Intangibles"/>
      <sheetName val="21. Investment Properties"/>
      <sheetName val="22. Loans to RP and RP receivab"/>
      <sheetName val="20. Intangible assets"/>
      <sheetName val="23. Capital and reserves"/>
      <sheetName val="24+25. Trade and other payables"/>
      <sheetName val="26. Loans and borrowings"/>
      <sheetName val="27. Leasing+ROU"/>
      <sheetName val="28. Financial instruments"/>
      <sheetName val="29. Related Parties"/>
      <sheetName val="30. Aquisitions"/>
      <sheetName val="34.Subsequent events"/>
      <sheetName val="31. Guarant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D8">
            <v>44926</v>
          </cell>
          <cell r="E8">
            <v>45291</v>
          </cell>
          <cell r="F8">
            <v>44957</v>
          </cell>
          <cell r="G8">
            <v>44985</v>
          </cell>
          <cell r="H8">
            <v>45016</v>
          </cell>
        </row>
        <row r="9">
          <cell r="D9">
            <v>2022</v>
          </cell>
          <cell r="E9">
            <v>2023</v>
          </cell>
          <cell r="F9">
            <v>2024</v>
          </cell>
          <cell r="G9">
            <v>2024</v>
          </cell>
          <cell r="H9">
            <v>2024</v>
          </cell>
        </row>
        <row r="10">
          <cell r="B10" t="str">
            <v>ASSETS</v>
          </cell>
        </row>
        <row r="11">
          <cell r="B11" t="str">
            <v>Non-current assets</v>
          </cell>
        </row>
        <row r="12">
          <cell r="B12" t="str">
            <v>Property, plant and equipment</v>
          </cell>
          <cell r="D12">
            <v>176908423.4596971</v>
          </cell>
          <cell r="E12">
            <v>238647508</v>
          </cell>
          <cell r="F12">
            <v>244272749.40822983</v>
          </cell>
          <cell r="G12">
            <v>259662562.75323546</v>
          </cell>
          <cell r="H12">
            <v>260149229</v>
          </cell>
        </row>
        <row r="13">
          <cell r="B13" t="str">
            <v>Investment property</v>
          </cell>
          <cell r="D13">
            <v>13717983.24081126</v>
          </cell>
          <cell r="E13">
            <v>13804884</v>
          </cell>
          <cell r="F13">
            <v>13760248.612343509</v>
          </cell>
          <cell r="G13">
            <v>13714232.384543786</v>
          </cell>
          <cell r="H13">
            <v>13669597</v>
          </cell>
        </row>
        <row r="14">
          <cell r="B14" t="str">
            <v>Intangible assets</v>
          </cell>
          <cell r="D14">
            <v>1204591.5287520001</v>
          </cell>
          <cell r="E14">
            <v>832125</v>
          </cell>
          <cell r="F14">
            <v>796070.34839566681</v>
          </cell>
          <cell r="G14">
            <v>760398.26318566664</v>
          </cell>
          <cell r="H14">
            <v>743756</v>
          </cell>
        </row>
        <row r="15">
          <cell r="B15" t="str">
            <v>Goodwill</v>
          </cell>
          <cell r="D15">
            <v>5011706</v>
          </cell>
          <cell r="E15">
            <v>5011706</v>
          </cell>
          <cell r="F15">
            <v>5011706</v>
          </cell>
          <cell r="G15">
            <v>7547383.4611240663</v>
          </cell>
          <cell r="H15">
            <v>7547383</v>
          </cell>
        </row>
        <row r="16">
          <cell r="B16" t="str">
            <v>Investments</v>
          </cell>
          <cell r="D16">
            <v>0</v>
          </cell>
          <cell r="E16">
            <v>-0.33999999985098839</v>
          </cell>
          <cell r="F16">
            <v>-0.33999999985098839</v>
          </cell>
          <cell r="G16">
            <v>-0.33999999985098839</v>
          </cell>
          <cell r="H16">
            <v>-0.33999999985098839</v>
          </cell>
        </row>
        <row r="17">
          <cell r="B17" t="str">
            <v>Other long term investments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Loans to related related parties</v>
          </cell>
          <cell r="D18">
            <v>33633554</v>
          </cell>
          <cell r="E18">
            <v>17155649</v>
          </cell>
          <cell r="F18">
            <v>17162586.435866006</v>
          </cell>
          <cell r="G18">
            <v>17075461.124059997</v>
          </cell>
          <cell r="H18">
            <v>17625507</v>
          </cell>
        </row>
        <row r="19">
          <cell r="B19" t="str">
            <v>Trade receivables from related parties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Deferred tax assets</v>
          </cell>
          <cell r="D20">
            <v>3817873.7413883782</v>
          </cell>
          <cell r="E20">
            <v>5655698</v>
          </cell>
          <cell r="F20">
            <v>5655698.1075611347</v>
          </cell>
          <cell r="G20">
            <v>5400305.960036736</v>
          </cell>
          <cell r="H20">
            <v>4851671</v>
          </cell>
        </row>
        <row r="21">
          <cell r="B21" t="str">
            <v>Long term prepayments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Other non-current assets</v>
          </cell>
          <cell r="D22">
            <v>585415.93000000005</v>
          </cell>
          <cell r="E22">
            <v>542696</v>
          </cell>
          <cell r="F22">
            <v>527746.36</v>
          </cell>
          <cell r="G22">
            <v>566536.88</v>
          </cell>
          <cell r="H22">
            <v>577457</v>
          </cell>
        </row>
        <row r="23">
          <cell r="B23" t="str">
            <v>Total non-current assets</v>
          </cell>
          <cell r="D23">
            <v>234879547.90064874</v>
          </cell>
          <cell r="E23">
            <v>281650265.65999997</v>
          </cell>
          <cell r="F23">
            <v>287186804.93239617</v>
          </cell>
          <cell r="G23">
            <v>304726880.48618573</v>
          </cell>
          <cell r="H23">
            <v>305164599.66000003</v>
          </cell>
        </row>
        <row r="25">
          <cell r="B25" t="str">
            <v>Current assets</v>
          </cell>
        </row>
        <row r="26">
          <cell r="B26" t="str">
            <v>Inventories</v>
          </cell>
          <cell r="D26">
            <v>158380899.41996405</v>
          </cell>
          <cell r="E26">
            <v>170979496</v>
          </cell>
          <cell r="F26">
            <v>194254331.56124097</v>
          </cell>
          <cell r="G26">
            <v>228376031.62678233</v>
          </cell>
          <cell r="H26">
            <v>242777199</v>
          </cell>
        </row>
        <row r="27">
          <cell r="B27" t="str">
            <v>Trade receivables</v>
          </cell>
          <cell r="D27">
            <v>247768146.253052</v>
          </cell>
          <cell r="E27">
            <v>286415011</v>
          </cell>
          <cell r="F27">
            <v>245324351.61653486</v>
          </cell>
          <cell r="G27">
            <v>265153029.39571321</v>
          </cell>
          <cell r="H27">
            <v>283295429</v>
          </cell>
        </row>
        <row r="28">
          <cell r="B28" t="str">
            <v>Loans to related related parties ST</v>
          </cell>
          <cell r="D28">
            <v>3591646.7699999996</v>
          </cell>
          <cell r="E28">
            <v>2934588</v>
          </cell>
          <cell r="F28">
            <v>2947553.1341339964</v>
          </cell>
          <cell r="G28">
            <v>2929043.745939997</v>
          </cell>
          <cell r="H28">
            <v>1639383</v>
          </cell>
        </row>
        <row r="29">
          <cell r="B29" t="str">
            <v>Trade receivables from related parties ST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Other receivables</v>
          </cell>
          <cell r="D30">
            <v>1398869.0082439994</v>
          </cell>
          <cell r="E30">
            <v>9323661</v>
          </cell>
          <cell r="F30">
            <v>10024793.698243001</v>
          </cell>
          <cell r="G30">
            <v>3580870.5078200013</v>
          </cell>
          <cell r="H30">
            <v>3036759</v>
          </cell>
        </row>
        <row r="31">
          <cell r="B31" t="str">
            <v>Prepayments</v>
          </cell>
          <cell r="D31">
            <v>28980880.571396001</v>
          </cell>
          <cell r="E31">
            <v>46492274</v>
          </cell>
          <cell r="F31">
            <v>36496228.964671001</v>
          </cell>
          <cell r="G31">
            <v>18014756.684103999</v>
          </cell>
          <cell r="H31">
            <v>35605054</v>
          </cell>
        </row>
        <row r="32">
          <cell r="B32" t="str">
            <v>Cash and cash equivalents</v>
          </cell>
          <cell r="D32">
            <v>48065905.540490665</v>
          </cell>
          <cell r="E32">
            <v>20366734</v>
          </cell>
          <cell r="F32">
            <v>19966199.336975999</v>
          </cell>
          <cell r="G32">
            <v>18345851.55309701</v>
          </cell>
          <cell r="H32">
            <v>14446126</v>
          </cell>
        </row>
        <row r="33">
          <cell r="B33" t="str">
            <v>Short term deposits</v>
          </cell>
          <cell r="D33">
            <v>130798779.35333335</v>
          </cell>
          <cell r="E33">
            <v>185000000</v>
          </cell>
          <cell r="F33">
            <v>185000000.03</v>
          </cell>
          <cell r="G33">
            <v>190000000.03</v>
          </cell>
          <cell r="H33">
            <v>176800000</v>
          </cell>
        </row>
        <row r="34">
          <cell r="B34" t="str">
            <v>Income tax receivable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Other current assets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Total current assets</v>
          </cell>
          <cell r="D36">
            <v>618985126.91648006</v>
          </cell>
          <cell r="E36">
            <v>721511764</v>
          </cell>
          <cell r="F36">
            <v>694013458.34179986</v>
          </cell>
          <cell r="G36">
            <v>726399583.54345655</v>
          </cell>
          <cell r="H36">
            <v>757599950</v>
          </cell>
        </row>
        <row r="37">
          <cell r="B37" t="str">
            <v>Total assets</v>
          </cell>
          <cell r="D37">
            <v>853864674.81712878</v>
          </cell>
          <cell r="E37">
            <v>1003162029.66</v>
          </cell>
          <cell r="F37">
            <v>981200263.27419603</v>
          </cell>
          <cell r="G37">
            <v>1031126464.0296423</v>
          </cell>
          <cell r="H37">
            <v>1062764549.6600001</v>
          </cell>
        </row>
        <row r="39">
          <cell r="B39" t="str">
            <v>EQUITY AND LIABILITIES</v>
          </cell>
          <cell r="G39">
            <v>-1</v>
          </cell>
        </row>
        <row r="40">
          <cell r="B40" t="str">
            <v>Equity</v>
          </cell>
        </row>
        <row r="41">
          <cell r="B41" t="str">
            <v>Share capital</v>
          </cell>
          <cell r="D41">
            <v>180590088</v>
          </cell>
          <cell r="E41">
            <v>180590088</v>
          </cell>
          <cell r="F41">
            <v>180590088</v>
          </cell>
          <cell r="G41">
            <v>180590088</v>
          </cell>
          <cell r="H41">
            <v>180590088</v>
          </cell>
        </row>
        <row r="42">
          <cell r="B42" t="str">
            <v>Share premium</v>
          </cell>
          <cell r="D42">
            <v>195699121.47</v>
          </cell>
          <cell r="E42">
            <v>195699121</v>
          </cell>
          <cell r="F42">
            <v>195699121.47</v>
          </cell>
          <cell r="G42">
            <v>195699121.47</v>
          </cell>
          <cell r="H42">
            <v>195699121</v>
          </cell>
        </row>
        <row r="43">
          <cell r="B43" t="str">
            <v>Own shares</v>
          </cell>
          <cell r="D43">
            <v>-991971.81</v>
          </cell>
          <cell r="E43">
            <v>-991972</v>
          </cell>
          <cell r="F43">
            <v>-991971.81</v>
          </cell>
          <cell r="G43">
            <v>-991971.81</v>
          </cell>
          <cell r="H43">
            <v>-991972</v>
          </cell>
        </row>
        <row r="44">
          <cell r="B44" t="str">
            <v>Revaluation reserves</v>
          </cell>
          <cell r="D44">
            <v>0.18999999947845936</v>
          </cell>
          <cell r="E44">
            <v>0</v>
          </cell>
          <cell r="F44">
            <v>-95024.510000000708</v>
          </cell>
          <cell r="G44">
            <v>-0.76000000163912773</v>
          </cell>
          <cell r="H44">
            <v>-9.9999997764825821E-3</v>
          </cell>
        </row>
        <row r="45">
          <cell r="B45" t="str">
            <v>Legal reserves</v>
          </cell>
          <cell r="D45">
            <v>9397735</v>
          </cell>
          <cell r="E45">
            <v>14782375</v>
          </cell>
          <cell r="F45">
            <v>14782375</v>
          </cell>
          <cell r="G45">
            <v>14782375</v>
          </cell>
          <cell r="H45">
            <v>14782375</v>
          </cell>
        </row>
        <row r="46">
          <cell r="B46" t="str">
            <v>Other reserves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Translation reserve</v>
          </cell>
          <cell r="D47">
            <v>-11314.511324616527</v>
          </cell>
          <cell r="E47">
            <v>657836</v>
          </cell>
          <cell r="F47">
            <v>792206.01495025447</v>
          </cell>
          <cell r="G47">
            <v>628761.01495025447</v>
          </cell>
          <cell r="H47">
            <v>1014447</v>
          </cell>
        </row>
        <row r="48">
          <cell r="B48" t="str">
            <v>Retained earnings</v>
          </cell>
          <cell r="D48">
            <v>98707569.154671222</v>
          </cell>
          <cell r="E48">
            <v>141360955</v>
          </cell>
          <cell r="F48">
            <v>142259918.91980332</v>
          </cell>
          <cell r="G48">
            <v>153252471.62223026</v>
          </cell>
          <cell r="H48">
            <v>160999202</v>
          </cell>
        </row>
        <row r="49">
          <cell r="B49" t="str">
            <v>Total equity attributable to the owners of the Company</v>
          </cell>
          <cell r="D49">
            <v>483391227.49334657</v>
          </cell>
          <cell r="E49">
            <v>532098403</v>
          </cell>
          <cell r="F49">
            <v>533036713.08475363</v>
          </cell>
          <cell r="G49">
            <v>543960844.53718054</v>
          </cell>
          <cell r="H49">
            <v>552093260.99000001</v>
          </cell>
        </row>
        <row r="51">
          <cell r="B51" t="str">
            <v>Non-controlling interests</v>
          </cell>
          <cell r="D51">
            <v>430291.17560627614</v>
          </cell>
          <cell r="E51">
            <v>437486.32649113412</v>
          </cell>
          <cell r="F51">
            <v>429402.19708970515</v>
          </cell>
          <cell r="G51">
            <v>430648.02969813417</v>
          </cell>
          <cell r="H51">
            <v>431942.8084977307</v>
          </cell>
        </row>
        <row r="52">
          <cell r="B52" t="str">
            <v>Total equity</v>
          </cell>
          <cell r="D52">
            <v>483821518.66895282</v>
          </cell>
          <cell r="E52">
            <v>532535889.32649112</v>
          </cell>
          <cell r="F52">
            <v>533466115.28184336</v>
          </cell>
          <cell r="G52">
            <v>544391492.56687868</v>
          </cell>
          <cell r="H52">
            <v>552525203.7984978</v>
          </cell>
        </row>
        <row r="54">
          <cell r="B54" t="str">
            <v>Liabilities</v>
          </cell>
        </row>
        <row r="55">
          <cell r="B55" t="str">
            <v>Non-current liabilities</v>
          </cell>
        </row>
        <row r="56">
          <cell r="B56" t="str">
            <v xml:space="preserve">Long-term bank liabilities </v>
          </cell>
          <cell r="D56">
            <v>0.16999999992549419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Lease liability</v>
          </cell>
          <cell r="D57">
            <v>90131640</v>
          </cell>
          <cell r="E57">
            <v>148817148</v>
          </cell>
          <cell r="F57">
            <v>152200626.76144338</v>
          </cell>
          <cell r="G57">
            <v>152062530.7750136</v>
          </cell>
          <cell r="H57">
            <v>151808719</v>
          </cell>
        </row>
        <row r="58">
          <cell r="B58" t="str">
            <v>Trade payables</v>
          </cell>
          <cell r="D58">
            <v>59665.644</v>
          </cell>
          <cell r="E58">
            <v>17063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Deferred revenue</v>
          </cell>
          <cell r="D59">
            <v>247516.98</v>
          </cell>
          <cell r="E59">
            <v>585094</v>
          </cell>
          <cell r="F59">
            <v>575900.32999999996</v>
          </cell>
          <cell r="G59">
            <v>579516.41</v>
          </cell>
          <cell r="H59">
            <v>565376</v>
          </cell>
        </row>
        <row r="60">
          <cell r="B60" t="str">
            <v>Deferred tax liabilities</v>
          </cell>
          <cell r="D60">
            <v>1036563.45160425</v>
          </cell>
          <cell r="E60">
            <v>1497471</v>
          </cell>
          <cell r="F60">
            <v>1497471.0277621932</v>
          </cell>
          <cell r="G60">
            <v>1497471.0277621932</v>
          </cell>
          <cell r="H60">
            <v>1850411</v>
          </cell>
        </row>
        <row r="61">
          <cell r="B61" t="str">
            <v>Employee benefits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Other payables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Total non-current liabilities</v>
          </cell>
          <cell r="D63">
            <v>91475386.245604247</v>
          </cell>
          <cell r="E63">
            <v>150916776</v>
          </cell>
          <cell r="F63">
            <v>154273998.11920559</v>
          </cell>
          <cell r="G63">
            <v>154139518.2127758</v>
          </cell>
          <cell r="H63">
            <v>154224506</v>
          </cell>
        </row>
        <row r="65">
          <cell r="B65" t="str">
            <v>Current liabilities</v>
          </cell>
        </row>
        <row r="66">
          <cell r="B66" t="str">
            <v xml:space="preserve">Current portion of the long-term bank liabilities </v>
          </cell>
          <cell r="D66">
            <v>2050921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Short-term bank borrowings</v>
          </cell>
          <cell r="D67">
            <v>0</v>
          </cell>
          <cell r="E67">
            <v>9883898</v>
          </cell>
          <cell r="F67">
            <v>11191.55</v>
          </cell>
          <cell r="G67">
            <v>5485010.8300000001</v>
          </cell>
          <cell r="H67">
            <v>20548919</v>
          </cell>
        </row>
        <row r="68">
          <cell r="B68" t="str">
            <v>Lease liability - current</v>
          </cell>
          <cell r="D68">
            <v>32949238.398476385</v>
          </cell>
          <cell r="E68">
            <v>32927398</v>
          </cell>
          <cell r="F68">
            <v>34163540.656761691</v>
          </cell>
          <cell r="G68">
            <v>34950233.678481922</v>
          </cell>
          <cell r="H68">
            <v>35475610</v>
          </cell>
        </row>
        <row r="69">
          <cell r="B69" t="str">
            <v>Trade payables - current</v>
          </cell>
          <cell r="D69">
            <v>193877767.83850405</v>
          </cell>
          <cell r="E69">
            <v>229509059</v>
          </cell>
          <cell r="F69">
            <v>221246880.74457797</v>
          </cell>
          <cell r="G69">
            <v>252870679.78835696</v>
          </cell>
          <cell r="H69">
            <v>253925794</v>
          </cell>
        </row>
        <row r="70">
          <cell r="B70" t="str">
            <v>Employee benefits - current</v>
          </cell>
          <cell r="D70">
            <v>26624879.481728002</v>
          </cell>
          <cell r="E70">
            <v>30310697</v>
          </cell>
          <cell r="F70">
            <v>30878698.705999002</v>
          </cell>
          <cell r="G70">
            <v>30836700.908743002</v>
          </cell>
          <cell r="H70">
            <v>31667235</v>
          </cell>
        </row>
        <row r="71">
          <cell r="B71" t="str">
            <v>Current tax liabilities</v>
          </cell>
          <cell r="D71">
            <v>5157007.2297200002</v>
          </cell>
          <cell r="E71">
            <v>4076828</v>
          </cell>
          <cell r="F71">
            <v>4002833.3198170001</v>
          </cell>
          <cell r="G71">
            <v>3817766.9160879999</v>
          </cell>
          <cell r="H71">
            <v>9838851</v>
          </cell>
        </row>
        <row r="72">
          <cell r="B72" t="str">
            <v>Contract liabilities</v>
          </cell>
          <cell r="D72">
            <v>52140.27</v>
          </cell>
          <cell r="E72">
            <v>52838</v>
          </cell>
          <cell r="F72">
            <v>52935.88</v>
          </cell>
          <cell r="G72">
            <v>52938</v>
          </cell>
          <cell r="H72">
            <v>48869</v>
          </cell>
        </row>
        <row r="73">
          <cell r="B73" t="str">
            <v>Provisions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B74" t="str">
            <v>Other payables - current</v>
          </cell>
          <cell r="D74">
            <v>17855813.381151997</v>
          </cell>
          <cell r="E74">
            <v>12948647</v>
          </cell>
          <cell r="F74">
            <v>3104066.1256999997</v>
          </cell>
          <cell r="G74">
            <v>4582121.4240340013</v>
          </cell>
          <cell r="H74">
            <v>4509561</v>
          </cell>
        </row>
        <row r="75">
          <cell r="B75" t="str">
            <v>Total current liabilities</v>
          </cell>
          <cell r="D75">
            <v>278567767.59958047</v>
          </cell>
          <cell r="E75">
            <v>319709365</v>
          </cell>
          <cell r="F75">
            <v>293460146.98285568</v>
          </cell>
          <cell r="G75">
            <v>332595451.54570389</v>
          </cell>
          <cell r="H75">
            <v>356014839</v>
          </cell>
        </row>
        <row r="76">
          <cell r="B76" t="str">
            <v>Total liabilities</v>
          </cell>
          <cell r="D76">
            <v>370043153.84518468</v>
          </cell>
          <cell r="E76">
            <v>470626141</v>
          </cell>
          <cell r="F76">
            <v>447734145.10206127</v>
          </cell>
          <cell r="G76">
            <v>486734969.75847971</v>
          </cell>
          <cell r="H76">
            <v>510239345</v>
          </cell>
        </row>
        <row r="77">
          <cell r="B77" t="str">
            <v xml:space="preserve">Total equity and liabilities </v>
          </cell>
          <cell r="D77">
            <v>853864672.51413751</v>
          </cell>
          <cell r="E77">
            <v>1003162030.3264911</v>
          </cell>
          <cell r="F77">
            <v>981200260.3839047</v>
          </cell>
          <cell r="G77">
            <v>1031126462.3253584</v>
          </cell>
          <cell r="H77">
            <v>1062764548.7984978</v>
          </cell>
        </row>
        <row r="79">
          <cell r="B79" t="str">
            <v>Net current assets</v>
          </cell>
          <cell r="D79">
            <v>340417359.3168996</v>
          </cell>
          <cell r="E79">
            <v>401802399</v>
          </cell>
          <cell r="F79">
            <v>400553311.35894418</v>
          </cell>
          <cell r="G79">
            <v>393804131.99775267</v>
          </cell>
          <cell r="H79">
            <v>401585111</v>
          </cell>
        </row>
      </sheetData>
      <sheetData sheetId="8">
        <row r="10">
          <cell r="B10" t="str">
            <v>Revenues</v>
          </cell>
          <cell r="D10">
            <v>2210325473.8084469</v>
          </cell>
          <cell r="E10">
            <v>561974956</v>
          </cell>
          <cell r="F10">
            <v>2510015417</v>
          </cell>
          <cell r="G10">
            <v>191928487.90665805</v>
          </cell>
          <cell r="H10">
            <v>210519615.47447163</v>
          </cell>
          <cell r="I10">
            <v>221380910.65369397</v>
          </cell>
          <cell r="J10">
            <v>-624315919.35482371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623829014</v>
          </cell>
        </row>
        <row r="11">
          <cell r="B11" t="str">
            <v>Other income</v>
          </cell>
          <cell r="D11">
            <v>8334407.8124713004</v>
          </cell>
          <cell r="E11">
            <v>2589419</v>
          </cell>
          <cell r="F11">
            <v>9972308</v>
          </cell>
          <cell r="G11">
            <v>735399.95000000019</v>
          </cell>
          <cell r="H11">
            <v>1135957.6941379309</v>
          </cell>
          <cell r="I11">
            <v>1026739.5456739999</v>
          </cell>
          <cell r="J11">
            <v>-2898097.189811931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2898097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S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Cost of goods sold and raw materials</v>
          </cell>
          <cell r="D14">
            <v>-1623920847.0661082</v>
          </cell>
          <cell r="E14">
            <v>-407866034</v>
          </cell>
          <cell r="F14">
            <v>-1865729621</v>
          </cell>
          <cell r="G14">
            <v>-145332763.46707997</v>
          </cell>
          <cell r="H14">
            <v>-156206677.95617947</v>
          </cell>
          <cell r="I14">
            <v>-163556966.58772641</v>
          </cell>
          <cell r="J14">
            <v>465164685.4092828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-465096408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S15">
            <v>0</v>
          </cell>
        </row>
        <row r="16">
          <cell r="B16" t="str">
            <v>Cost of fuel and transport services</v>
          </cell>
          <cell r="D16">
            <v>-76972276.12000002</v>
          </cell>
          <cell r="E16">
            <v>-18099672</v>
          </cell>
          <cell r="F16">
            <v>-73337419</v>
          </cell>
          <cell r="G16">
            <v>-5375352.3399999999</v>
          </cell>
          <cell r="H16">
            <v>-6568076.1520972438</v>
          </cell>
          <cell r="I16">
            <v>-6572094.8538659997</v>
          </cell>
          <cell r="J16">
            <v>18639576.845963243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-18515523</v>
          </cell>
        </row>
        <row r="17">
          <cell r="B17" t="str">
            <v>Salaries and other employee benefits</v>
          </cell>
          <cell r="D17">
            <v>-225237384.25759223</v>
          </cell>
          <cell r="E17">
            <v>-63902571</v>
          </cell>
          <cell r="F17">
            <v>-258519989</v>
          </cell>
          <cell r="G17">
            <v>-22697100.385237999</v>
          </cell>
          <cell r="H17">
            <v>-22439694.858162001</v>
          </cell>
          <cell r="I17">
            <v>-23227581.798084997</v>
          </cell>
          <cell r="J17">
            <v>68364377.041484997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-68364377</v>
          </cell>
        </row>
        <row r="18">
          <cell r="B18" t="str">
            <v>Repairs, maintenance and materials cost</v>
          </cell>
          <cell r="D18">
            <v>-24112848.072348043</v>
          </cell>
          <cell r="E18">
            <v>-5684920</v>
          </cell>
          <cell r="F18">
            <v>-24202986</v>
          </cell>
          <cell r="G18">
            <v>-1885155.2433750001</v>
          </cell>
          <cell r="H18">
            <v>-2137952.6630456899</v>
          </cell>
          <cell r="I18">
            <v>-2129067.7773350002</v>
          </cell>
          <cell r="J18">
            <v>6152175.6837556902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-6152176</v>
          </cell>
        </row>
        <row r="19">
          <cell r="B19" t="str">
            <v>Depreciation and amortisation</v>
          </cell>
          <cell r="D19">
            <v>-50098660.38769009</v>
          </cell>
          <cell r="E19">
            <v>-12464158</v>
          </cell>
          <cell r="F19">
            <v>-47895792</v>
          </cell>
          <cell r="G19">
            <v>-4035754.8262202898</v>
          </cell>
          <cell r="H19">
            <v>-4464955.3846737565</v>
          </cell>
          <cell r="I19">
            <v>-4584151.5299684163</v>
          </cell>
          <cell r="J19">
            <v>13300853.43787979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-13084862</v>
          </cell>
        </row>
        <row r="20">
          <cell r="B20" t="str">
            <v>Utilities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Impairment of property, plant and equipment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 t="str">
            <v>Reversal of Expected credit losses/(Expected credit losses)</v>
          </cell>
          <cell r="D22">
            <v>-19782562.510000002</v>
          </cell>
          <cell r="E22">
            <v>-4353219</v>
          </cell>
          <cell r="F22">
            <v>-25567898</v>
          </cell>
          <cell r="G22">
            <v>431214.72881</v>
          </cell>
          <cell r="H22">
            <v>-431149.26365068968</v>
          </cell>
          <cell r="I22">
            <v>-1219428.1811971841</v>
          </cell>
          <cell r="J22">
            <v>1221175.7775959715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-1219363</v>
          </cell>
        </row>
        <row r="23">
          <cell r="B23" t="str">
            <v>Write-down of inventories, net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Change in provisions, net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 t="str">
            <v>Other operating expenses</v>
          </cell>
          <cell r="D25">
            <v>-101705670.7234937</v>
          </cell>
          <cell r="E25">
            <v>-24194671</v>
          </cell>
          <cell r="F25">
            <v>-118076223</v>
          </cell>
          <cell r="G25">
            <v>-11309182.828015987</v>
          </cell>
          <cell r="H25">
            <v>-8625414.1132698432</v>
          </cell>
          <cell r="I25">
            <v>-7789109.5121913999</v>
          </cell>
          <cell r="J25">
            <v>27838515.131048787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-27723706</v>
          </cell>
        </row>
        <row r="26">
          <cell r="B26" t="str">
            <v>Operating profit/ (loss)</v>
          </cell>
          <cell r="C26">
            <v>0</v>
          </cell>
          <cell r="D26">
            <v>96829632.483686</v>
          </cell>
          <cell r="E26">
            <v>27999130</v>
          </cell>
          <cell r="F26">
            <v>106657797</v>
          </cell>
          <cell r="G26">
            <v>2459793.4955387954</v>
          </cell>
          <cell r="H26">
            <v>10781652.777530871</v>
          </cell>
          <cell r="I26">
            <v>13329249.958998565</v>
          </cell>
          <cell r="J26">
            <v>-26532657.21762437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26570696</v>
          </cell>
        </row>
        <row r="28">
          <cell r="B28" t="str">
            <v>Finance income</v>
          </cell>
          <cell r="D28">
            <v>7570116.3300000001</v>
          </cell>
          <cell r="E28">
            <v>4445042</v>
          </cell>
          <cell r="F28">
            <v>17463317</v>
          </cell>
          <cell r="G28">
            <v>141555.38</v>
          </cell>
          <cell r="H28">
            <v>922496.19206896552</v>
          </cell>
          <cell r="I28">
            <v>913686.49</v>
          </cell>
          <cell r="J28">
            <v>-1977738.0620689655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1977738</v>
          </cell>
        </row>
        <row r="29">
          <cell r="B29" t="str">
            <v>Finance income - other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>Finance costs</v>
          </cell>
          <cell r="D30">
            <v>-3836202.5163737335</v>
          </cell>
          <cell r="E30">
            <v>-1080079</v>
          </cell>
          <cell r="F30">
            <v>-7826253</v>
          </cell>
          <cell r="G30">
            <v>-504108.87136008439</v>
          </cell>
          <cell r="H30">
            <v>-481940.07917528402</v>
          </cell>
          <cell r="I30">
            <v>-629540.56737176026</v>
          </cell>
          <cell r="J30">
            <v>1636659.4462142377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-1615590</v>
          </cell>
        </row>
        <row r="31">
          <cell r="B31" t="str">
            <v>Other gains and losses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 t="str">
            <v>Net finance (cost)/income</v>
          </cell>
          <cell r="C32">
            <v>0</v>
          </cell>
          <cell r="D32">
            <v>3733913.8136262666</v>
          </cell>
          <cell r="E32">
            <v>3364963</v>
          </cell>
          <cell r="F32">
            <v>9637064</v>
          </cell>
          <cell r="G32">
            <v>-362553.49136008439</v>
          </cell>
          <cell r="H32">
            <v>440556.11289368151</v>
          </cell>
          <cell r="I32">
            <v>284145.92262823973</v>
          </cell>
          <cell r="J32">
            <v>-341078.6158547278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362148</v>
          </cell>
        </row>
        <row r="34">
          <cell r="B34" t="str">
            <v>Profit before tax</v>
          </cell>
          <cell r="C34">
            <v>0</v>
          </cell>
          <cell r="D34">
            <v>100563546.29731226</v>
          </cell>
          <cell r="E34">
            <v>31364093</v>
          </cell>
          <cell r="F34">
            <v>116294861</v>
          </cell>
          <cell r="G34">
            <v>2097240.0041787112</v>
          </cell>
          <cell r="H34">
            <v>11222208.890424553</v>
          </cell>
          <cell r="I34">
            <v>13613395.881626803</v>
          </cell>
          <cell r="J34">
            <v>-26873735.833479099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26932844</v>
          </cell>
        </row>
        <row r="35">
          <cell r="B35" t="str">
            <v>Income tax expense</v>
          </cell>
          <cell r="D35">
            <v>-15331547.756350389</v>
          </cell>
          <cell r="E35">
            <v>-4802444</v>
          </cell>
          <cell r="F35">
            <v>-19369574</v>
          </cell>
          <cell r="G35">
            <v>0</v>
          </cell>
          <cell r="H35">
            <v>-225961.64514000001</v>
          </cell>
          <cell r="I35">
            <v>-7074181.7809754051</v>
          </cell>
          <cell r="J35">
            <v>7164702.6224377938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-7300143.4261154048</v>
          </cell>
        </row>
        <row r="36">
          <cell r="B36" t="str">
            <v>Profit for the year</v>
          </cell>
          <cell r="D36">
            <v>85231998.540961877</v>
          </cell>
          <cell r="E36">
            <v>26561649</v>
          </cell>
          <cell r="F36">
            <v>96925287</v>
          </cell>
          <cell r="G36">
            <v>2097240.0041787112</v>
          </cell>
          <cell r="H36">
            <v>10996247.245284554</v>
          </cell>
          <cell r="I36">
            <v>6539214.1006513983</v>
          </cell>
          <cell r="J36">
            <v>-19709033.211041305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19632700.573884595</v>
          </cell>
        </row>
        <row r="37">
          <cell r="D37">
            <v>-0.15245631564168646</v>
          </cell>
          <cell r="E37">
            <v>-0.15311917357214824</v>
          </cell>
          <cell r="F37">
            <v>-0.16655571736742519</v>
          </cell>
          <cell r="G37">
            <v>0</v>
          </cell>
          <cell r="H37">
            <v>-2.0135220021862518E-2</v>
          </cell>
          <cell r="I37">
            <v>-0.51964857574758483</v>
          </cell>
          <cell r="J37">
            <v>-0.26660612677125672</v>
          </cell>
          <cell r="K37" t="e">
            <v>#DIV/0!</v>
          </cell>
          <cell r="L37" t="e">
            <v>#DIV/0!</v>
          </cell>
          <cell r="M37" t="e">
            <v>#DIV/0!</v>
          </cell>
          <cell r="N37" t="e">
            <v>#DIV/0!</v>
          </cell>
          <cell r="O37" t="e">
            <v>#DIV/0!</v>
          </cell>
          <cell r="P37" t="e">
            <v>#DIV/0!</v>
          </cell>
          <cell r="Q37" t="e">
            <v>#DIV/0!</v>
          </cell>
          <cell r="R37" t="e">
            <v>#DIV/0!</v>
          </cell>
          <cell r="S37">
            <v>-0.27104985370707246</v>
          </cell>
        </row>
        <row r="38">
          <cell r="B38" t="str">
            <v>Profit for the year attributable to:</v>
          </cell>
        </row>
        <row r="39">
          <cell r="B39" t="str">
            <v>-          owners of the Group</v>
          </cell>
          <cell r="D39">
            <v>85222528.191569805</v>
          </cell>
          <cell r="E39">
            <v>26560560</v>
          </cell>
          <cell r="F39">
            <v>96918091.849115148</v>
          </cell>
          <cell r="G39">
            <v>2098128.9826952824</v>
          </cell>
          <cell r="H39">
            <v>10995890.391192695</v>
          </cell>
          <cell r="I39">
            <v>6537562.4677599436</v>
          </cell>
          <cell r="J39">
            <v>-19709033.211041305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19638244.091877997</v>
          </cell>
        </row>
        <row r="40">
          <cell r="B40" t="str">
            <v>-          non-controlling interests</v>
          </cell>
          <cell r="D40">
            <v>9470.3493920773199</v>
          </cell>
          <cell r="E40">
            <v>1089</v>
          </cell>
          <cell r="F40">
            <v>7195.1508848579833</v>
          </cell>
          <cell r="G40">
            <v>-888.97851657100193</v>
          </cell>
          <cell r="H40">
            <v>356.8540918579962</v>
          </cell>
          <cell r="I40">
            <v>1651.6328914545588</v>
          </cell>
          <cell r="S40">
            <v>-5543.517993403424</v>
          </cell>
        </row>
        <row r="49">
          <cell r="S49">
            <v>356611</v>
          </cell>
        </row>
        <row r="59">
          <cell r="S59">
            <v>1.6379912571387437E-2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3AF8-D6ED-4247-8115-1FD7DDD43028}">
  <sheetPr>
    <tabColor rgb="FF00B0F0"/>
  </sheetPr>
  <dimension ref="A1:Y61"/>
  <sheetViews>
    <sheetView showGridLines="0" tabSelected="1" zoomScale="90" zoomScaleNormal="90" workbookViewId="0">
      <pane xSplit="3" ySplit="8" topLeftCell="D36" activePane="bottomRight" state="frozen"/>
      <selection activeCell="AE30" sqref="AE30"/>
      <selection pane="topRight" activeCell="AE30" sqref="AE30"/>
      <selection pane="bottomLeft" activeCell="AE30" sqref="AE30"/>
      <selection pane="bottomRight" activeCell="D47" sqref="D47"/>
    </sheetView>
  </sheetViews>
  <sheetFormatPr defaultColWidth="8.6640625" defaultRowHeight="12" outlineLevelRow="1" x14ac:dyDescent="0.25"/>
  <cols>
    <col min="1" max="1" width="8.6640625" style="2"/>
    <col min="2" max="2" width="32" style="2" customWidth="1"/>
    <col min="3" max="3" width="1" style="2" customWidth="1"/>
    <col min="4" max="5" width="12.6640625" style="2" bestFit="1" customWidth="1"/>
    <col min="6" max="6" width="15" style="2" customWidth="1"/>
    <col min="7" max="8" width="12" style="2" customWidth="1"/>
    <col min="9" max="9" width="15.33203125" style="2" customWidth="1"/>
    <col min="10" max="10" width="12.6640625" style="2" bestFit="1" customWidth="1"/>
    <col min="11" max="12" width="11.44140625" style="2" bestFit="1" customWidth="1"/>
    <col min="13" max="14" width="12.6640625" style="2" bestFit="1" customWidth="1"/>
    <col min="15" max="15" width="6.5546875" style="2" customWidth="1"/>
    <col min="16" max="25" width="11.44140625" style="2" bestFit="1" customWidth="1"/>
    <col min="26" max="26" width="2.33203125" style="2" customWidth="1"/>
    <col min="27" max="16384" width="8.6640625" style="2"/>
  </cols>
  <sheetData>
    <row r="1" spans="1:25" x14ac:dyDescent="0.25">
      <c r="A1" s="1" t="s">
        <v>0</v>
      </c>
    </row>
    <row r="2" spans="1:25" ht="13.8" x14ac:dyDescent="0.3">
      <c r="A2" s="29" t="s">
        <v>42</v>
      </c>
      <c r="S2" s="18"/>
      <c r="T2" s="18"/>
    </row>
    <row r="3" spans="1:25" ht="13.8" x14ac:dyDescent="0.3">
      <c r="A3" s="31" t="s">
        <v>108</v>
      </c>
    </row>
    <row r="4" spans="1:25" ht="15" customHeight="1" x14ac:dyDescent="0.25">
      <c r="A4" s="4" t="s">
        <v>39</v>
      </c>
      <c r="E4" s="60" t="s">
        <v>37</v>
      </c>
      <c r="F4" s="60"/>
      <c r="G4" s="60"/>
      <c r="H4" s="60"/>
      <c r="I4" s="60"/>
      <c r="J4" s="60"/>
      <c r="K4" s="60"/>
      <c r="L4" s="60"/>
      <c r="M4" s="60"/>
      <c r="N4" s="60"/>
      <c r="O4" s="20"/>
      <c r="P4" s="20"/>
      <c r="Q4" s="60" t="s">
        <v>38</v>
      </c>
      <c r="R4" s="60"/>
      <c r="S4" s="60"/>
      <c r="T4" s="60"/>
      <c r="U4" s="60"/>
      <c r="V4" s="60"/>
      <c r="W4" s="60"/>
      <c r="X4" s="60"/>
      <c r="Y4" s="60"/>
    </row>
    <row r="5" spans="1:25" x14ac:dyDescent="0.25">
      <c r="B5" s="1"/>
      <c r="C5" s="1"/>
      <c r="D5" s="1"/>
      <c r="E5" s="1"/>
      <c r="F5" s="1"/>
      <c r="G5" s="1"/>
      <c r="H5" s="1"/>
      <c r="I5" s="5"/>
      <c r="J5" s="5"/>
      <c r="K5" s="5"/>
      <c r="L5" s="5"/>
      <c r="M5" s="5"/>
      <c r="N5" s="5"/>
      <c r="P5" s="5"/>
      <c r="Q5" s="5"/>
      <c r="R5" s="28"/>
      <c r="S5" s="5"/>
      <c r="T5" s="5"/>
      <c r="U5" s="5"/>
      <c r="V5" s="5"/>
      <c r="W5" s="5"/>
      <c r="X5" s="5"/>
      <c r="Y5" s="5"/>
    </row>
    <row r="6" spans="1:25" x14ac:dyDescent="0.25">
      <c r="S6" s="23"/>
      <c r="T6" s="23"/>
      <c r="U6" s="23"/>
      <c r="V6" s="23"/>
      <c r="W6" s="23"/>
      <c r="X6" s="23"/>
      <c r="Y6" s="23"/>
    </row>
    <row r="7" spans="1:25" x14ac:dyDescent="0.25">
      <c r="D7" s="6">
        <v>45016</v>
      </c>
      <c r="E7" s="6">
        <v>45291</v>
      </c>
      <c r="F7" s="6">
        <v>44834</v>
      </c>
      <c r="G7" s="6">
        <v>45107</v>
      </c>
      <c r="H7" s="6">
        <v>45016</v>
      </c>
      <c r="I7" s="6">
        <v>44926</v>
      </c>
      <c r="J7" s="6">
        <v>44834</v>
      </c>
      <c r="K7" s="6">
        <v>44742</v>
      </c>
      <c r="L7" s="6">
        <v>44651</v>
      </c>
      <c r="M7" s="6">
        <v>44561</v>
      </c>
      <c r="N7" s="6">
        <v>44469</v>
      </c>
      <c r="P7" s="6" t="s">
        <v>33</v>
      </c>
      <c r="Q7" s="6" t="s">
        <v>36</v>
      </c>
      <c r="R7" s="6" t="s">
        <v>35</v>
      </c>
      <c r="S7" s="6" t="s">
        <v>34</v>
      </c>
      <c r="T7" s="6" t="s">
        <v>33</v>
      </c>
      <c r="U7" s="6" t="s">
        <v>36</v>
      </c>
      <c r="V7" s="6" t="s">
        <v>35</v>
      </c>
      <c r="W7" s="6" t="s">
        <v>34</v>
      </c>
      <c r="X7" s="6" t="s">
        <v>33</v>
      </c>
      <c r="Y7" s="6" t="s">
        <v>36</v>
      </c>
    </row>
    <row r="8" spans="1:25" x14ac:dyDescent="0.25">
      <c r="D8" s="7">
        <v>2024</v>
      </c>
      <c r="E8" s="7">
        <v>2023</v>
      </c>
      <c r="F8" s="7">
        <v>2023</v>
      </c>
      <c r="G8" s="7">
        <v>2023</v>
      </c>
      <c r="H8" s="7">
        <v>2023</v>
      </c>
      <c r="I8" s="7">
        <v>2022</v>
      </c>
      <c r="J8" s="7">
        <v>2022</v>
      </c>
      <c r="K8" s="7">
        <v>2022</v>
      </c>
      <c r="L8" s="7">
        <v>2022</v>
      </c>
      <c r="M8" s="7">
        <v>2021</v>
      </c>
      <c r="N8" s="7">
        <v>2021</v>
      </c>
      <c r="P8" s="7">
        <v>2024</v>
      </c>
      <c r="Q8" s="7">
        <v>2023</v>
      </c>
      <c r="R8" s="7">
        <v>2023</v>
      </c>
      <c r="S8" s="7">
        <v>2023</v>
      </c>
      <c r="T8" s="7">
        <v>2023</v>
      </c>
      <c r="U8" s="7">
        <v>2022</v>
      </c>
      <c r="V8" s="7">
        <v>2022</v>
      </c>
      <c r="W8" s="7">
        <v>2022</v>
      </c>
      <c r="X8" s="7">
        <v>2022</v>
      </c>
      <c r="Y8" s="7">
        <v>2021</v>
      </c>
    </row>
    <row r="10" spans="1:25" x14ac:dyDescent="0.25">
      <c r="B10" s="8" t="s">
        <v>1</v>
      </c>
      <c r="C10" s="8"/>
      <c r="D10" s="9">
        <f ca="1">VLOOKUP(B10,'[1]2. SOCI'!$B$10:$S$40,18,FALSE)</f>
        <v>623829014</v>
      </c>
      <c r="E10" s="9">
        <v>2510015417.4821954</v>
      </c>
      <c r="F10" s="9">
        <v>1756959128.1737397</v>
      </c>
      <c r="G10" s="9">
        <v>1121573898</v>
      </c>
      <c r="H10" s="9">
        <v>561974956</v>
      </c>
      <c r="I10" s="9">
        <v>2210325473</v>
      </c>
      <c r="J10" s="9">
        <v>1543250599</v>
      </c>
      <c r="K10" s="9">
        <v>960765974</v>
      </c>
      <c r="L10" s="9">
        <v>469181116</v>
      </c>
      <c r="M10" s="9">
        <v>1930099683</v>
      </c>
      <c r="N10" s="9">
        <v>1379212449</v>
      </c>
      <c r="P10" s="9">
        <f ca="1">D10</f>
        <v>623829014</v>
      </c>
      <c r="Q10" s="9">
        <v>753056289.30845571</v>
      </c>
      <c r="R10" s="9">
        <v>635385230.17373967</v>
      </c>
      <c r="S10" s="9">
        <v>559598942</v>
      </c>
      <c r="T10" s="9">
        <v>561974956</v>
      </c>
      <c r="U10" s="9">
        <v>667074874</v>
      </c>
      <c r="V10" s="9">
        <v>582484625</v>
      </c>
      <c r="W10" s="9">
        <v>491584858</v>
      </c>
      <c r="X10" s="9">
        <v>469181116</v>
      </c>
      <c r="Y10" s="9">
        <v>550887234</v>
      </c>
    </row>
    <row r="11" spans="1:25" x14ac:dyDescent="0.25">
      <c r="B11" s="8" t="s">
        <v>2</v>
      </c>
      <c r="C11" s="8"/>
      <c r="D11" s="9">
        <f ca="1">VLOOKUP(B11,'[1]2. SOCI'!$B$10:$S$40,18,FALSE)</f>
        <v>2898097</v>
      </c>
      <c r="E11" s="9">
        <v>9972307.9912921712</v>
      </c>
      <c r="F11" s="9">
        <v>5470943.926682733</v>
      </c>
      <c r="G11" s="9">
        <v>4162472</v>
      </c>
      <c r="H11" s="9">
        <v>2589419</v>
      </c>
      <c r="I11" s="9">
        <v>8334406</v>
      </c>
      <c r="J11" s="9">
        <v>5506766</v>
      </c>
      <c r="K11" s="9">
        <v>3857107</v>
      </c>
      <c r="L11" s="9">
        <v>1656351</v>
      </c>
      <c r="M11" s="9">
        <v>4981165</v>
      </c>
      <c r="N11" s="9">
        <v>1802736</v>
      </c>
      <c r="P11" s="9">
        <f t="shared" ref="P11:P38" ca="1" si="0">D11</f>
        <v>2898097</v>
      </c>
      <c r="Q11" s="9">
        <v>4501364.0646094382</v>
      </c>
      <c r="R11" s="9">
        <v>1308471.926682733</v>
      </c>
      <c r="S11" s="9">
        <v>1573053</v>
      </c>
      <c r="T11" s="9">
        <v>2589419</v>
      </c>
      <c r="U11" s="9">
        <v>2827640</v>
      </c>
      <c r="V11" s="9">
        <v>1649659</v>
      </c>
      <c r="W11" s="9">
        <v>2200756</v>
      </c>
      <c r="X11" s="9">
        <v>1656351</v>
      </c>
      <c r="Y11" s="9">
        <v>3178429</v>
      </c>
    </row>
    <row r="12" spans="1:25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P12" s="11">
        <f t="shared" si="0"/>
        <v>0</v>
      </c>
      <c r="Q12" s="11">
        <v>0</v>
      </c>
      <c r="R12" s="11">
        <v>0</v>
      </c>
      <c r="S12" s="11">
        <v>0</v>
      </c>
      <c r="T12" s="11"/>
      <c r="U12" s="11"/>
      <c r="V12" s="11"/>
      <c r="W12" s="11"/>
      <c r="X12" s="11"/>
      <c r="Y12" s="11"/>
    </row>
    <row r="13" spans="1:25" x14ac:dyDescent="0.25">
      <c r="B13" s="8" t="s">
        <v>110</v>
      </c>
      <c r="C13" s="11"/>
      <c r="D13" s="9">
        <f ca="1">VLOOKUP(B13,'[1]2. SOCI'!$B$10:$S$40,18,FALSE)</f>
        <v>-465096408</v>
      </c>
      <c r="E13" s="9">
        <v>-1865729620.6863446</v>
      </c>
      <c r="F13" s="9">
        <v>-1293991566.0301521</v>
      </c>
      <c r="G13" s="9">
        <v>-821868978</v>
      </c>
      <c r="H13" s="9">
        <v>-407866034</v>
      </c>
      <c r="I13" s="9">
        <v>-1623973263</v>
      </c>
      <c r="J13" s="9">
        <v>-1124921079</v>
      </c>
      <c r="K13" s="9">
        <v>-699110766</v>
      </c>
      <c r="L13" s="9">
        <v>-344551735</v>
      </c>
      <c r="M13" s="9">
        <v>-1444503729</v>
      </c>
      <c r="N13" s="9">
        <v>-1030996295</v>
      </c>
      <c r="P13" s="9">
        <f t="shared" ca="1" si="0"/>
        <v>-465096408</v>
      </c>
      <c r="Q13" s="9">
        <v>-571738054.65619254</v>
      </c>
      <c r="R13" s="9">
        <v>-472122588.03015208</v>
      </c>
      <c r="S13" s="9">
        <v>-414002944</v>
      </c>
      <c r="T13" s="9">
        <v>-407866034</v>
      </c>
      <c r="U13" s="9">
        <v>-499052184</v>
      </c>
      <c r="V13" s="9">
        <v>-425810313</v>
      </c>
      <c r="W13" s="9">
        <v>-354559031</v>
      </c>
      <c r="X13" s="9">
        <v>-344551735</v>
      </c>
      <c r="Y13" s="9">
        <v>-413507434</v>
      </c>
    </row>
    <row r="14" spans="1:25" x14ac:dyDescent="0.25">
      <c r="B14" s="2" t="s">
        <v>40</v>
      </c>
      <c r="C14" s="8"/>
      <c r="D14" s="9">
        <f ca="1">VLOOKUP(B14,'[1]2. SOCI'!$B$10:$S$40,18,FALSE)</f>
        <v>-18515523</v>
      </c>
      <c r="E14" s="9">
        <v>-73337418.988031298</v>
      </c>
      <c r="F14" s="9">
        <v>-52763689.672598355</v>
      </c>
      <c r="G14" s="9">
        <v>-34418580</v>
      </c>
      <c r="H14" s="9">
        <v>-18099672</v>
      </c>
      <c r="I14" s="9">
        <v>-76252548</v>
      </c>
      <c r="J14" s="9">
        <v>-56955504</v>
      </c>
      <c r="K14" s="9">
        <v>-36679462</v>
      </c>
      <c r="L14" s="9">
        <v>-16633453</v>
      </c>
      <c r="M14" s="9">
        <v>-57999582</v>
      </c>
      <c r="N14" s="9">
        <v>-41014275</v>
      </c>
      <c r="P14" s="9">
        <f t="shared" ca="1" si="0"/>
        <v>-18515523</v>
      </c>
      <c r="Q14" s="9">
        <v>-20573729.315432943</v>
      </c>
      <c r="R14" s="9">
        <v>-18345109.672598355</v>
      </c>
      <c r="S14" s="9">
        <v>-16318908</v>
      </c>
      <c r="T14" s="9">
        <v>-18099672</v>
      </c>
      <c r="U14" s="9">
        <v>-19297044</v>
      </c>
      <c r="V14" s="9">
        <v>-20276042</v>
      </c>
      <c r="W14" s="9">
        <v>-20046009</v>
      </c>
      <c r="X14" s="9">
        <v>-16633453</v>
      </c>
      <c r="Y14" s="9">
        <v>-16985307</v>
      </c>
    </row>
    <row r="15" spans="1:25" x14ac:dyDescent="0.25">
      <c r="B15" s="8" t="s">
        <v>3</v>
      </c>
      <c r="C15" s="8"/>
      <c r="D15" s="9">
        <f ca="1">VLOOKUP(B15,'[1]2. SOCI'!$B$10:$S$40,18,FALSE)</f>
        <v>-68364377</v>
      </c>
      <c r="E15" s="9">
        <v>-258519988.56789452</v>
      </c>
      <c r="F15" s="9">
        <v>-188728950.69593087</v>
      </c>
      <c r="G15" s="9">
        <v>-128049168</v>
      </c>
      <c r="H15" s="9">
        <v>-63902571</v>
      </c>
      <c r="I15" s="9">
        <v>-225237381</v>
      </c>
      <c r="J15" s="9">
        <v>-164727939</v>
      </c>
      <c r="K15" s="9">
        <v>-109808161</v>
      </c>
      <c r="L15" s="9">
        <v>-51510142</v>
      </c>
      <c r="M15" s="9">
        <v>-195847572</v>
      </c>
      <c r="N15" s="9">
        <v>-143493982</v>
      </c>
      <c r="P15" s="9">
        <f t="shared" ca="1" si="0"/>
        <v>-68364377</v>
      </c>
      <c r="Q15" s="9">
        <v>-69791037.87196365</v>
      </c>
      <c r="R15" s="9">
        <v>-60679782.695930868</v>
      </c>
      <c r="S15" s="9">
        <v>-64146597</v>
      </c>
      <c r="T15" s="9">
        <v>-63902571</v>
      </c>
      <c r="U15" s="9">
        <v>-60509442</v>
      </c>
      <c r="V15" s="9">
        <v>-54919778</v>
      </c>
      <c r="W15" s="9">
        <v>-58298019</v>
      </c>
      <c r="X15" s="9">
        <v>-51510142</v>
      </c>
      <c r="Y15" s="9">
        <v>-52353590</v>
      </c>
    </row>
    <row r="16" spans="1:25" x14ac:dyDescent="0.25">
      <c r="B16" s="8" t="s">
        <v>4</v>
      </c>
      <c r="C16" s="8"/>
      <c r="D16" s="9">
        <f ca="1">VLOOKUP(B16,'[1]2. SOCI'!$B$10:$S$40,18,FALSE)</f>
        <v>-6152176</v>
      </c>
      <c r="E16" s="9">
        <v>-24202986.497619405</v>
      </c>
      <c r="F16" s="9">
        <v>-17415003.056392677</v>
      </c>
      <c r="G16" s="9">
        <v>-11469359</v>
      </c>
      <c r="H16" s="9">
        <v>-5684920</v>
      </c>
      <c r="I16" s="9">
        <v>-22054951</v>
      </c>
      <c r="J16" s="9">
        <v>-16222413</v>
      </c>
      <c r="K16" s="9">
        <v>-10299000</v>
      </c>
      <c r="L16" s="9">
        <v>-4763399</v>
      </c>
      <c r="M16" s="9">
        <v>-20684688</v>
      </c>
      <c r="N16" s="9">
        <v>-14942336</v>
      </c>
      <c r="P16" s="9">
        <f t="shared" ca="1" si="0"/>
        <v>-6152176</v>
      </c>
      <c r="Q16" s="9">
        <v>-6787983.4412267283</v>
      </c>
      <c r="R16" s="9">
        <v>-5945644.0563926771</v>
      </c>
      <c r="S16" s="9">
        <v>-5784439</v>
      </c>
      <c r="T16" s="9">
        <v>-5684920</v>
      </c>
      <c r="U16" s="9">
        <v>-5832538</v>
      </c>
      <c r="V16" s="9">
        <v>-5923413</v>
      </c>
      <c r="W16" s="9">
        <v>-5535601</v>
      </c>
      <c r="X16" s="9">
        <v>-4763399</v>
      </c>
      <c r="Y16" s="9">
        <v>-5742352</v>
      </c>
    </row>
    <row r="17" spans="2:25" x14ac:dyDescent="0.25">
      <c r="B17" s="8" t="s">
        <v>5</v>
      </c>
      <c r="C17" s="8"/>
      <c r="D17" s="9">
        <f ca="1">VLOOKUP(B17,'[1]2. SOCI'!$B$10:$S$40,18,FALSE)</f>
        <v>-13084862</v>
      </c>
      <c r="E17" s="9">
        <v>-47895791.894644603</v>
      </c>
      <c r="F17" s="9">
        <v>-35938013.759300217</v>
      </c>
      <c r="G17" s="9">
        <v>-24158250</v>
      </c>
      <c r="H17" s="9">
        <v>-12464158</v>
      </c>
      <c r="I17" s="9">
        <v>-52823865</v>
      </c>
      <c r="J17" s="9">
        <v>-39526009</v>
      </c>
      <c r="K17" s="9">
        <v>-25133769</v>
      </c>
      <c r="L17" s="9">
        <v>-12583189</v>
      </c>
      <c r="M17" s="9">
        <v>-50463268</v>
      </c>
      <c r="N17" s="9">
        <v>-35670485</v>
      </c>
      <c r="P17" s="9">
        <f t="shared" ca="1" si="0"/>
        <v>-13084862</v>
      </c>
      <c r="Q17" s="9">
        <v>-11957778.135344386</v>
      </c>
      <c r="R17" s="9">
        <v>-11779763.759300217</v>
      </c>
      <c r="S17" s="9">
        <v>-11694092</v>
      </c>
      <c r="T17" s="9">
        <v>-12464158</v>
      </c>
      <c r="U17" s="9">
        <v>-13297856</v>
      </c>
      <c r="V17" s="9">
        <v>-14392240</v>
      </c>
      <c r="W17" s="9">
        <v>-12550580</v>
      </c>
      <c r="X17" s="9">
        <v>-12583189</v>
      </c>
      <c r="Y17" s="9">
        <v>-14792783</v>
      </c>
    </row>
    <row r="18" spans="2:25" hidden="1" x14ac:dyDescent="0.25">
      <c r="B18" s="8" t="s">
        <v>6</v>
      </c>
      <c r="C18" s="8"/>
      <c r="D18" s="9">
        <f ca="1">VLOOKUP(B18,'[1]2. SOCI'!$B$10:$S$40,18,FALSE)</f>
        <v>0</v>
      </c>
      <c r="E18" s="12"/>
      <c r="F18" s="12">
        <v>0</v>
      </c>
      <c r="G18" s="12">
        <v>0</v>
      </c>
      <c r="H18" s="12">
        <v>0</v>
      </c>
      <c r="I18" s="12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P18" s="9">
        <f t="shared" ca="1" si="0"/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</row>
    <row r="19" spans="2:25" outlineLevel="1" x14ac:dyDescent="0.25">
      <c r="B19" s="8" t="s">
        <v>7</v>
      </c>
      <c r="C19" s="13"/>
      <c r="D19" s="9">
        <f ca="1">VLOOKUP(B19,'[1]2. SOCI'!$B$10:$S$40,18,FALSE)</f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P19" s="9">
        <f t="shared" ca="1" si="0"/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</row>
    <row r="20" spans="2:25" x14ac:dyDescent="0.25">
      <c r="B20" s="2" t="s">
        <v>41</v>
      </c>
      <c r="C20" s="13"/>
      <c r="D20" s="9">
        <f ca="1">VLOOKUP(B20,'[1]2. SOCI'!$B$10:$S$40,18,FALSE)</f>
        <v>-1219363</v>
      </c>
      <c r="E20" s="9">
        <v>-25567898.379506655</v>
      </c>
      <c r="F20" s="9">
        <v>-12476403.92527074</v>
      </c>
      <c r="G20" s="9">
        <v>-7550173</v>
      </c>
      <c r="H20" s="9">
        <v>-4353219</v>
      </c>
      <c r="I20" s="9">
        <v>-19782564</v>
      </c>
      <c r="J20" s="9">
        <v>-3947268</v>
      </c>
      <c r="K20" s="9">
        <v>-1292983</v>
      </c>
      <c r="L20" s="9">
        <v>-2304455</v>
      </c>
      <c r="M20" s="9">
        <v>2689397</v>
      </c>
      <c r="N20" s="9">
        <v>2849572</v>
      </c>
      <c r="P20" s="9">
        <f t="shared" ca="1" si="0"/>
        <v>-1219363</v>
      </c>
      <c r="Q20" s="9">
        <v>-13091494.454235915</v>
      </c>
      <c r="R20" s="9">
        <v>-4926230.9252707399</v>
      </c>
      <c r="S20" s="9">
        <v>-3196954</v>
      </c>
      <c r="T20" s="9">
        <v>-4353219</v>
      </c>
      <c r="U20" s="9">
        <v>-15835296</v>
      </c>
      <c r="V20" s="9">
        <v>-2654285</v>
      </c>
      <c r="W20" s="9">
        <v>1011472</v>
      </c>
      <c r="X20" s="9">
        <v>-2304455</v>
      </c>
      <c r="Y20" s="9">
        <v>-160175</v>
      </c>
    </row>
    <row r="21" spans="2:25" ht="14.4" outlineLevel="1" x14ac:dyDescent="0.3">
      <c r="B21" s="8" t="s">
        <v>8</v>
      </c>
      <c r="C21" s="13"/>
      <c r="D21" s="9">
        <f ca="1">VLOOKUP(B21,'[1]2. SOCI'!$B$10:$S$40,18,FALSE)</f>
        <v>0</v>
      </c>
      <c r="E21" s="9">
        <v>0</v>
      </c>
      <c r="F21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P21" s="9">
        <f t="shared" ca="1" si="0"/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</row>
    <row r="22" spans="2:25" x14ac:dyDescent="0.25">
      <c r="B22" s="8" t="s">
        <v>9</v>
      </c>
      <c r="C22" s="8"/>
      <c r="D22" s="9">
        <f ca="1">VLOOKUP(B22,'[1]2. SOCI'!$B$10:$S$40,18,FALSE)</f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-2050</v>
      </c>
      <c r="N22" s="9">
        <v>439959</v>
      </c>
      <c r="P22" s="9">
        <f t="shared" ca="1" si="0"/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-442009</v>
      </c>
    </row>
    <row r="23" spans="2:25" x14ac:dyDescent="0.25">
      <c r="B23" s="8" t="s">
        <v>10</v>
      </c>
      <c r="C23" s="8"/>
      <c r="D23" s="9">
        <f ca="1">VLOOKUP(B23,'[1]2. SOCI'!$B$10:$S$40,18,FALSE)</f>
        <v>-27723706</v>
      </c>
      <c r="E23" s="12">
        <v>-118076222.53775394</v>
      </c>
      <c r="F23" s="12">
        <v>-81493409.581969202</v>
      </c>
      <c r="G23" s="12">
        <v>-52555195</v>
      </c>
      <c r="H23" s="12">
        <v>-24194671</v>
      </c>
      <c r="I23" s="12">
        <v>-101705650</v>
      </c>
      <c r="J23" s="12">
        <v>-71818097</v>
      </c>
      <c r="K23" s="12">
        <v>-48004914</v>
      </c>
      <c r="L23" s="12">
        <v>-23768933</v>
      </c>
      <c r="M23" s="12">
        <v>-82795047</v>
      </c>
      <c r="N23" s="12">
        <v>-61008417</v>
      </c>
      <c r="P23" s="12">
        <f t="shared" ca="1" si="0"/>
        <v>-27723706</v>
      </c>
      <c r="Q23" s="12">
        <v>-36582812.955784738</v>
      </c>
      <c r="R23" s="12">
        <v>-28938214.581969202</v>
      </c>
      <c r="S23" s="12">
        <v>-28360524</v>
      </c>
      <c r="T23" s="12">
        <v>-24194671</v>
      </c>
      <c r="U23" s="12">
        <v>-29887553</v>
      </c>
      <c r="V23" s="12">
        <v>-23813183</v>
      </c>
      <c r="W23" s="12">
        <v>-24235981</v>
      </c>
      <c r="X23" s="12">
        <v>-23768933</v>
      </c>
      <c r="Y23" s="12">
        <v>-21786630</v>
      </c>
    </row>
    <row r="24" spans="2:25" x14ac:dyDescent="0.25">
      <c r="B24" s="11" t="s">
        <v>11</v>
      </c>
      <c r="C24" s="26">
        <f>SUM(C10:C23)</f>
        <v>0</v>
      </c>
      <c r="D24" s="15">
        <f ca="1">SUM(D10:D23)</f>
        <v>26570696</v>
      </c>
      <c r="E24" s="15">
        <v>106657797.92169237</v>
      </c>
      <c r="F24" s="15">
        <v>79623035.37880826</v>
      </c>
      <c r="G24" s="15">
        <v>45666667</v>
      </c>
      <c r="H24" s="15">
        <v>27999130</v>
      </c>
      <c r="I24" s="15">
        <v>96829657</v>
      </c>
      <c r="J24" s="15">
        <v>70639056</v>
      </c>
      <c r="K24" s="15">
        <v>34294026</v>
      </c>
      <c r="L24" s="15">
        <v>14722161</v>
      </c>
      <c r="M24" s="15">
        <v>85474309</v>
      </c>
      <c r="N24" s="15">
        <v>57178926</v>
      </c>
      <c r="P24" s="15">
        <f t="shared" ca="1" si="0"/>
        <v>26570696</v>
      </c>
      <c r="Q24" s="15">
        <v>27034762.542884111</v>
      </c>
      <c r="R24" s="15">
        <v>33956368.37880826</v>
      </c>
      <c r="S24" s="15">
        <v>17667537</v>
      </c>
      <c r="T24" s="15">
        <v>27999130</v>
      </c>
      <c r="U24" s="15">
        <v>26190601</v>
      </c>
      <c r="V24" s="15">
        <v>36345030</v>
      </c>
      <c r="W24" s="15">
        <v>19571865</v>
      </c>
      <c r="X24" s="15">
        <v>14722161</v>
      </c>
      <c r="Y24" s="15">
        <v>28295383</v>
      </c>
    </row>
    <row r="25" spans="2:25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P25" s="11">
        <f t="shared" si="0"/>
        <v>0</v>
      </c>
      <c r="Q25" s="11"/>
      <c r="R25" s="11"/>
      <c r="S25" s="11"/>
      <c r="T25" s="11"/>
      <c r="U25" s="11"/>
      <c r="V25" s="11"/>
      <c r="W25" s="11"/>
      <c r="X25" s="11"/>
      <c r="Y25" s="11"/>
    </row>
    <row r="26" spans="2:25" x14ac:dyDescent="0.25">
      <c r="B26" s="8" t="s">
        <v>12</v>
      </c>
      <c r="C26" s="8"/>
      <c r="D26" s="9">
        <f ca="1">VLOOKUP(B26,'[1]2. SOCI'!$B$10:$S$40,18,FALSE)</f>
        <v>1977738</v>
      </c>
      <c r="E26" s="9">
        <v>17463316.775571603</v>
      </c>
      <c r="F26" s="9">
        <v>11691536.200000001</v>
      </c>
      <c r="G26" s="9">
        <v>8811642</v>
      </c>
      <c r="H26" s="9">
        <v>4445042</v>
      </c>
      <c r="I26" s="9">
        <v>7570113</v>
      </c>
      <c r="J26" s="9">
        <v>6027107</v>
      </c>
      <c r="K26" s="9">
        <v>3763136</v>
      </c>
      <c r="L26" s="9">
        <v>498763</v>
      </c>
      <c r="M26" s="9">
        <v>2684839</v>
      </c>
      <c r="N26" s="9">
        <v>1071056</v>
      </c>
      <c r="P26" s="9">
        <f t="shared" ca="1" si="0"/>
        <v>1977738</v>
      </c>
      <c r="Q26" s="9">
        <v>5771780.5755716022</v>
      </c>
      <c r="R26" s="9">
        <v>2879894.2000000011</v>
      </c>
      <c r="S26" s="9">
        <v>4366600</v>
      </c>
      <c r="T26" s="9">
        <v>4445042</v>
      </c>
      <c r="U26" s="9">
        <v>1543006</v>
      </c>
      <c r="V26" s="9">
        <v>2263971</v>
      </c>
      <c r="W26" s="9">
        <v>3264373</v>
      </c>
      <c r="X26" s="9">
        <v>498763</v>
      </c>
      <c r="Y26" s="9">
        <v>1613783</v>
      </c>
    </row>
    <row r="27" spans="2:25" x14ac:dyDescent="0.25">
      <c r="B27" s="8" t="s">
        <v>13</v>
      </c>
      <c r="C27" s="8"/>
      <c r="D27" s="9">
        <f ca="1">VLOOKUP(B27,'[1]2. SOCI'!$B$10:$S$40,18,FALSE)</f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P27" s="9">
        <f t="shared" ca="1" si="0"/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</row>
    <row r="28" spans="2:25" x14ac:dyDescent="0.25">
      <c r="B28" s="8" t="s">
        <v>14</v>
      </c>
      <c r="C28" s="8"/>
      <c r="D28" s="9">
        <f ca="1">VLOOKUP(B28,'[1]2. SOCI'!$B$10:$S$40,18,FALSE)</f>
        <v>-1615590</v>
      </c>
      <c r="E28" s="9">
        <v>-7826253.0178336576</v>
      </c>
      <c r="F28" s="9">
        <v>-5503098.0095974766</v>
      </c>
      <c r="G28" s="9">
        <v>-2521921</v>
      </c>
      <c r="H28" s="9">
        <v>-1080079</v>
      </c>
      <c r="I28" s="9">
        <v>-3836199</v>
      </c>
      <c r="J28" s="9">
        <v>-2983330</v>
      </c>
      <c r="K28" s="9">
        <v>-937464</v>
      </c>
      <c r="L28" s="9">
        <v>-151046</v>
      </c>
      <c r="M28" s="9">
        <v>-8622076</v>
      </c>
      <c r="N28" s="9">
        <v>-8154627</v>
      </c>
      <c r="P28" s="9">
        <f t="shared" ca="1" si="0"/>
        <v>-1615590</v>
      </c>
      <c r="Q28" s="9">
        <v>-2323155.008236181</v>
      </c>
      <c r="R28" s="9">
        <v>-2981177.0095974766</v>
      </c>
      <c r="S28" s="9">
        <v>-1441842</v>
      </c>
      <c r="T28" s="9">
        <v>-1080079</v>
      </c>
      <c r="U28" s="9">
        <v>-852869</v>
      </c>
      <c r="V28" s="9">
        <v>-2045866</v>
      </c>
      <c r="W28" s="9">
        <v>-786418</v>
      </c>
      <c r="X28" s="9">
        <v>-151046</v>
      </c>
      <c r="Y28" s="9">
        <v>-467449</v>
      </c>
    </row>
    <row r="29" spans="2:25" x14ac:dyDescent="0.25">
      <c r="B29" s="2" t="s">
        <v>15</v>
      </c>
      <c r="C29" s="8"/>
      <c r="D29" s="9">
        <f ca="1">VLOOKUP(B29,'[1]2. SOCI'!$B$10:$S$40,18,FALSE)</f>
        <v>0</v>
      </c>
      <c r="E29" s="9">
        <v>0</v>
      </c>
      <c r="F29" s="9"/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P29" s="9">
        <f t="shared" ca="1" si="0"/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</row>
    <row r="30" spans="2:25" x14ac:dyDescent="0.25">
      <c r="B30" s="16" t="s">
        <v>16</v>
      </c>
      <c r="C30" s="8"/>
      <c r="D30" s="15">
        <f ca="1">SUM(D26:D29)</f>
        <v>362148</v>
      </c>
      <c r="E30" s="15">
        <v>9637063.7577379458</v>
      </c>
      <c r="F30" s="15">
        <v>6188438.1904025245</v>
      </c>
      <c r="G30" s="15">
        <v>6289721</v>
      </c>
      <c r="H30" s="15">
        <v>3364963</v>
      </c>
      <c r="I30" s="15">
        <v>3733914</v>
      </c>
      <c r="J30" s="15">
        <v>3043777</v>
      </c>
      <c r="K30" s="15">
        <v>2825672</v>
      </c>
      <c r="L30" s="15">
        <v>347717</v>
      </c>
      <c r="M30" s="15">
        <v>-5937237</v>
      </c>
      <c r="N30" s="15">
        <v>-7083571</v>
      </c>
      <c r="P30" s="15">
        <f t="shared" ca="1" si="0"/>
        <v>362148</v>
      </c>
      <c r="Q30" s="15">
        <v>3448625.5673354212</v>
      </c>
      <c r="R30" s="15">
        <v>-101282.80959747545</v>
      </c>
      <c r="S30" s="15">
        <v>2924758</v>
      </c>
      <c r="T30" s="15">
        <v>3364963</v>
      </c>
      <c r="U30" s="15">
        <v>690137</v>
      </c>
      <c r="V30" s="15">
        <v>218105</v>
      </c>
      <c r="W30" s="15">
        <v>2477955</v>
      </c>
      <c r="X30" s="15">
        <v>347717</v>
      </c>
      <c r="Y30" s="15">
        <v>1146334</v>
      </c>
    </row>
    <row r="31" spans="2:25" x14ac:dyDescent="0.25">
      <c r="P31" s="2">
        <f t="shared" si="0"/>
        <v>0</v>
      </c>
      <c r="Q31" s="2">
        <v>0</v>
      </c>
      <c r="R31" s="2">
        <v>0</v>
      </c>
      <c r="S31" s="2">
        <v>0</v>
      </c>
    </row>
    <row r="32" spans="2:25" x14ac:dyDescent="0.25">
      <c r="B32" s="16" t="s">
        <v>17</v>
      </c>
      <c r="D32" s="15">
        <f ca="1">D24+D30</f>
        <v>26932844</v>
      </c>
      <c r="E32" s="15">
        <v>116294861.67943032</v>
      </c>
      <c r="F32" s="15">
        <v>85811473.569210783</v>
      </c>
      <c r="G32" s="15">
        <v>51956388</v>
      </c>
      <c r="H32" s="15">
        <v>31364093</v>
      </c>
      <c r="I32" s="15">
        <v>100563571</v>
      </c>
      <c r="J32" s="15">
        <v>73682833</v>
      </c>
      <c r="K32" s="15">
        <v>37119698</v>
      </c>
      <c r="L32" s="15">
        <v>15069878</v>
      </c>
      <c r="M32" s="15">
        <v>79537072</v>
      </c>
      <c r="N32" s="15">
        <v>50095355</v>
      </c>
      <c r="P32" s="15">
        <f t="shared" ca="1" si="0"/>
        <v>26932844</v>
      </c>
      <c r="Q32" s="15">
        <v>30483388.110219538</v>
      </c>
      <c r="R32" s="15">
        <v>33855085.569210783</v>
      </c>
      <c r="S32" s="15">
        <v>20592295</v>
      </c>
      <c r="T32" s="15">
        <v>31364093</v>
      </c>
      <c r="U32" s="15">
        <v>26880738</v>
      </c>
      <c r="V32" s="15">
        <v>36563135</v>
      </c>
      <c r="W32" s="15">
        <v>22049820</v>
      </c>
      <c r="X32" s="15">
        <v>15069878</v>
      </c>
      <c r="Y32" s="15">
        <v>29441717</v>
      </c>
    </row>
    <row r="33" spans="2:25" x14ac:dyDescent="0.25">
      <c r="B33" s="17" t="s">
        <v>18</v>
      </c>
      <c r="D33" s="9">
        <f ca="1">VLOOKUP(B33,'[1]2. SOCI'!$B$10:$S$40,18,FALSE)</f>
        <v>-7300143.4261154048</v>
      </c>
      <c r="E33" s="9">
        <v>-19369573.701404013</v>
      </c>
      <c r="F33" s="9">
        <v>-15629488.739711532</v>
      </c>
      <c r="G33" s="9">
        <v>-10191302</v>
      </c>
      <c r="H33" s="9">
        <v>-4802444</v>
      </c>
      <c r="I33" s="9">
        <v>-15331547</v>
      </c>
      <c r="J33" s="9">
        <v>-9401257</v>
      </c>
      <c r="K33" s="9">
        <v>-4698458</v>
      </c>
      <c r="L33" s="9">
        <v>-3094624</v>
      </c>
      <c r="M33" s="9">
        <v>-8771318</v>
      </c>
      <c r="N33" s="9">
        <v>-6270248</v>
      </c>
      <c r="P33" s="9">
        <f t="shared" ca="1" si="0"/>
        <v>-7300143.4261154048</v>
      </c>
      <c r="Q33" s="9">
        <v>-3740084.9616924804</v>
      </c>
      <c r="R33" s="9">
        <v>-5438186.7397115324</v>
      </c>
      <c r="S33" s="9">
        <v>-5388858</v>
      </c>
      <c r="T33" s="9">
        <v>-4802444</v>
      </c>
      <c r="U33" s="9">
        <v>-5930290</v>
      </c>
      <c r="V33" s="9">
        <v>-4702799</v>
      </c>
      <c r="W33" s="9">
        <v>-1603834</v>
      </c>
      <c r="X33" s="9">
        <v>-3094624</v>
      </c>
      <c r="Y33" s="9">
        <v>-2501070</v>
      </c>
    </row>
    <row r="34" spans="2:25" x14ac:dyDescent="0.25">
      <c r="B34" s="16" t="s">
        <v>19</v>
      </c>
      <c r="D34" s="15">
        <f ca="1">D32+D33</f>
        <v>19632700.573884595</v>
      </c>
      <c r="E34" s="15">
        <v>96925287.978026301</v>
      </c>
      <c r="F34" s="15">
        <v>70181984.829499245</v>
      </c>
      <c r="G34" s="15">
        <v>41765086</v>
      </c>
      <c r="H34" s="15">
        <v>26561649</v>
      </c>
      <c r="I34" s="15">
        <v>85232024</v>
      </c>
      <c r="J34" s="15">
        <v>64281576</v>
      </c>
      <c r="K34" s="15">
        <v>32421240</v>
      </c>
      <c r="L34" s="15">
        <v>11975254</v>
      </c>
      <c r="M34" s="15">
        <v>70765754</v>
      </c>
      <c r="N34" s="15">
        <v>43825107</v>
      </c>
      <c r="P34" s="15">
        <f t="shared" ca="1" si="0"/>
        <v>19632700.573884595</v>
      </c>
      <c r="Q34" s="15">
        <v>26743303.148527056</v>
      </c>
      <c r="R34" s="15">
        <v>28416898.829499245</v>
      </c>
      <c r="S34" s="15">
        <v>15203437</v>
      </c>
      <c r="T34" s="15">
        <v>26561649</v>
      </c>
      <c r="U34" s="15">
        <v>20950448</v>
      </c>
      <c r="V34" s="15">
        <v>31860336</v>
      </c>
      <c r="W34" s="15">
        <v>20445986</v>
      </c>
      <c r="X34" s="15">
        <v>11975254</v>
      </c>
      <c r="Y34" s="15">
        <v>26940647</v>
      </c>
    </row>
    <row r="35" spans="2:25" x14ac:dyDescent="0.25">
      <c r="B35" s="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P35" s="18">
        <f t="shared" si="0"/>
        <v>0</v>
      </c>
      <c r="Q35" s="18"/>
      <c r="R35" s="18"/>
      <c r="S35" s="18"/>
      <c r="T35" s="18"/>
      <c r="U35" s="18"/>
      <c r="V35" s="18"/>
      <c r="W35" s="18"/>
      <c r="X35" s="18"/>
      <c r="Y35" s="18"/>
    </row>
    <row r="36" spans="2:25" x14ac:dyDescent="0.25">
      <c r="B36" s="11" t="s">
        <v>20</v>
      </c>
      <c r="P36" s="2">
        <f t="shared" si="0"/>
        <v>0</v>
      </c>
      <c r="Q36" s="2">
        <v>0</v>
      </c>
      <c r="R36" s="2">
        <v>0</v>
      </c>
      <c r="S36" s="2">
        <v>0</v>
      </c>
    </row>
    <row r="37" spans="2:25" x14ac:dyDescent="0.25">
      <c r="B37" s="8" t="s">
        <v>109</v>
      </c>
      <c r="D37" s="9">
        <f ca="1">VLOOKUP(B37,'[1]2. SOCI'!$B$10:$S$40,18,FALSE)</f>
        <v>19638244.091877997</v>
      </c>
      <c r="E37" s="10">
        <v>96918092</v>
      </c>
      <c r="F37" s="10">
        <v>70174878.949540645</v>
      </c>
      <c r="G37" s="10">
        <v>41762201.592209488</v>
      </c>
      <c r="H37" s="10">
        <v>26560559.637520134</v>
      </c>
      <c r="I37" s="10">
        <v>85222553.650607929</v>
      </c>
      <c r="J37" s="10">
        <v>64277272.369660944</v>
      </c>
      <c r="K37" s="10">
        <v>32419588.070557598</v>
      </c>
      <c r="L37" s="10">
        <v>11976577.714976888</v>
      </c>
      <c r="M37" s="10">
        <v>70741986.627122805</v>
      </c>
      <c r="N37" s="10">
        <v>43816942</v>
      </c>
      <c r="P37" s="10">
        <f t="shared" ca="1" si="0"/>
        <v>19638244.091877997</v>
      </c>
      <c r="Q37" s="10">
        <v>26743213.050459355</v>
      </c>
      <c r="R37" s="10">
        <v>28412677.357331157</v>
      </c>
      <c r="S37" s="10">
        <v>15201641.954689354</v>
      </c>
      <c r="T37" s="10">
        <v>26560559.637520134</v>
      </c>
      <c r="U37" s="10">
        <v>20945281.280946985</v>
      </c>
      <c r="V37" s="10">
        <v>31857684.299103346</v>
      </c>
      <c r="W37" s="10">
        <v>20443010.35558071</v>
      </c>
      <c r="X37" s="10">
        <v>11976577.714976888</v>
      </c>
      <c r="Y37" s="10">
        <v>26925044.627122805</v>
      </c>
    </row>
    <row r="38" spans="2:25" x14ac:dyDescent="0.25">
      <c r="B38" s="8" t="s">
        <v>22</v>
      </c>
      <c r="D38" s="9">
        <f>VLOOKUP(B38,'[1]2. SOCI'!$B$10:$S$40,18,FALSE)</f>
        <v>-5543.517993403424</v>
      </c>
      <c r="E38" s="10">
        <v>7195</v>
      </c>
      <c r="F38" s="10">
        <v>7105.879958580711</v>
      </c>
      <c r="G38" s="10">
        <v>2884.4077905142167</v>
      </c>
      <c r="H38" s="10">
        <v>1089.362479866295</v>
      </c>
      <c r="I38" s="10">
        <v>9470.349392077318</v>
      </c>
      <c r="J38" s="10">
        <v>4303.630339057464</v>
      </c>
      <c r="K38" s="10">
        <v>1651.9294424027537</v>
      </c>
      <c r="L38" s="10">
        <v>-1323.7149768876545</v>
      </c>
      <c r="M38" s="10">
        <v>23767.372877198693</v>
      </c>
      <c r="N38" s="10">
        <v>8165</v>
      </c>
      <c r="P38" s="10">
        <f t="shared" si="0"/>
        <v>-5543.517993403424</v>
      </c>
      <c r="Q38" s="10">
        <v>89.120041419289009</v>
      </c>
      <c r="R38" s="10">
        <v>4221.4721680664943</v>
      </c>
      <c r="S38" s="10">
        <v>1795.0453106479217</v>
      </c>
      <c r="T38" s="10">
        <v>1089.362479866295</v>
      </c>
      <c r="U38" s="10">
        <v>5166.7190530198541</v>
      </c>
      <c r="V38" s="10">
        <v>2651.70089665471</v>
      </c>
      <c r="W38" s="10">
        <v>2975.6444192904082</v>
      </c>
      <c r="X38" s="10">
        <v>-1323.7149768876545</v>
      </c>
      <c r="Y38" s="10">
        <v>15602.372877198693</v>
      </c>
    </row>
    <row r="40" spans="2:25" x14ac:dyDescent="0.25">
      <c r="E40" s="27"/>
    </row>
    <row r="41" spans="2:25" x14ac:dyDescent="0.25">
      <c r="B41" s="11" t="s">
        <v>23</v>
      </c>
    </row>
    <row r="42" spans="2:25" x14ac:dyDescent="0.25">
      <c r="B42" s="19" t="s">
        <v>24</v>
      </c>
    </row>
    <row r="43" spans="2:25" x14ac:dyDescent="0.25">
      <c r="B43" s="8" t="s">
        <v>25</v>
      </c>
      <c r="D43" s="10"/>
      <c r="E43" s="10"/>
      <c r="F43" s="10"/>
      <c r="G43" s="10"/>
      <c r="H43" s="10"/>
      <c r="I43" s="10"/>
      <c r="J43" s="10">
        <v>0</v>
      </c>
      <c r="K43" s="10">
        <v>0</v>
      </c>
      <c r="L43" s="10">
        <v>0</v>
      </c>
      <c r="M43" s="10">
        <v>0</v>
      </c>
      <c r="N43" s="10">
        <v>0</v>
      </c>
      <c r="P43" s="10"/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</row>
    <row r="44" spans="2:25" x14ac:dyDescent="0.25">
      <c r="B44" s="8" t="s">
        <v>26</v>
      </c>
      <c r="D44" s="10"/>
      <c r="E44" s="10"/>
      <c r="F44" s="10"/>
      <c r="G44" s="10"/>
      <c r="H44" s="10"/>
      <c r="I44" s="10"/>
      <c r="J44" s="10">
        <v>0</v>
      </c>
      <c r="K44" s="10">
        <v>0</v>
      </c>
      <c r="L44" s="10">
        <v>0</v>
      </c>
      <c r="M44" s="10">
        <v>0</v>
      </c>
      <c r="N44" s="10">
        <v>0</v>
      </c>
      <c r="P44" s="10"/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</row>
    <row r="45" spans="2:25" x14ac:dyDescent="0.25">
      <c r="B45" s="8"/>
    </row>
    <row r="46" spans="2:25" x14ac:dyDescent="0.25">
      <c r="B46" s="19" t="s">
        <v>27</v>
      </c>
    </row>
    <row r="47" spans="2:25" ht="13.8" x14ac:dyDescent="0.3">
      <c r="B47" s="30" t="s">
        <v>28</v>
      </c>
      <c r="D47" s="9">
        <f>'[1]2. SOCI'!$S$49</f>
        <v>356611</v>
      </c>
      <c r="E47" s="14">
        <v>669150.5113246165</v>
      </c>
      <c r="F47" s="14">
        <v>1315801.5262748711</v>
      </c>
      <c r="G47" s="14">
        <v>-908700</v>
      </c>
      <c r="H47" s="14">
        <v>300087</v>
      </c>
      <c r="I47" s="14">
        <v>-251327</v>
      </c>
      <c r="J47" s="14">
        <v>724269</v>
      </c>
      <c r="K47" s="14">
        <v>1977</v>
      </c>
      <c r="L47" s="14">
        <v>-116167</v>
      </c>
      <c r="M47" s="14">
        <v>240012</v>
      </c>
      <c r="N47" s="14">
        <v>239147</v>
      </c>
      <c r="P47" s="14"/>
      <c r="Q47" s="14">
        <v>-646651.01495025458</v>
      </c>
      <c r="R47" s="14">
        <v>2224501.5262748711</v>
      </c>
      <c r="S47" s="14">
        <v>-1208787</v>
      </c>
      <c r="T47" s="14">
        <v>300087</v>
      </c>
      <c r="U47" s="14">
        <v>-975596</v>
      </c>
      <c r="V47" s="14">
        <v>722292</v>
      </c>
      <c r="W47" s="14">
        <v>118144</v>
      </c>
      <c r="X47" s="14">
        <v>-116167</v>
      </c>
      <c r="Y47" s="14">
        <v>865</v>
      </c>
    </row>
    <row r="48" spans="2:25" x14ac:dyDescent="0.25">
      <c r="B48" s="13"/>
      <c r="Q48" s="2">
        <v>0</v>
      </c>
      <c r="R48" s="2">
        <v>0</v>
      </c>
      <c r="S48" s="2">
        <v>0</v>
      </c>
    </row>
    <row r="49" spans="2:25" x14ac:dyDescent="0.25">
      <c r="B49" s="11" t="s">
        <v>29</v>
      </c>
      <c r="D49" s="15">
        <f t="shared" ref="D49" si="1">D47+SUM(D43:D44)</f>
        <v>356611</v>
      </c>
      <c r="E49" s="15">
        <v>669150.5113246165</v>
      </c>
      <c r="F49" s="15">
        <v>1315801.5262748711</v>
      </c>
      <c r="G49" s="15">
        <v>-908700</v>
      </c>
      <c r="H49" s="15">
        <v>300087</v>
      </c>
      <c r="I49" s="15">
        <v>-251327</v>
      </c>
      <c r="J49" s="15">
        <v>724269</v>
      </c>
      <c r="K49" s="15">
        <v>1977</v>
      </c>
      <c r="L49" s="15">
        <v>-116167</v>
      </c>
      <c r="M49" s="15">
        <v>240012</v>
      </c>
      <c r="N49" s="15">
        <v>239147</v>
      </c>
      <c r="P49" s="15"/>
      <c r="Q49" s="15">
        <v>-646651.01495025458</v>
      </c>
      <c r="R49" s="15">
        <v>2224501.5262748711</v>
      </c>
      <c r="S49" s="15">
        <v>-1208787</v>
      </c>
      <c r="T49" s="15">
        <v>300087</v>
      </c>
      <c r="U49" s="15">
        <v>-975596</v>
      </c>
      <c r="V49" s="15">
        <v>722292</v>
      </c>
      <c r="W49" s="15">
        <v>118144</v>
      </c>
      <c r="X49" s="15">
        <v>-116167</v>
      </c>
      <c r="Y49" s="15">
        <v>865</v>
      </c>
    </row>
    <row r="50" spans="2:25" x14ac:dyDescent="0.25">
      <c r="B50" s="8"/>
      <c r="Q50" s="2">
        <v>0</v>
      </c>
      <c r="R50" s="2">
        <v>0</v>
      </c>
      <c r="S50" s="2">
        <v>0</v>
      </c>
    </row>
    <row r="51" spans="2:25" x14ac:dyDescent="0.25">
      <c r="B51" s="11" t="s">
        <v>30</v>
      </c>
      <c r="D51" s="15">
        <f ca="1">D49+D34</f>
        <v>19989311.573884595</v>
      </c>
      <c r="E51" s="15">
        <v>97594437.989351019</v>
      </c>
      <c r="F51" s="15">
        <v>71497786.355774105</v>
      </c>
      <c r="G51" s="15">
        <v>40856386</v>
      </c>
      <c r="H51" s="15">
        <v>26861736</v>
      </c>
      <c r="I51" s="15">
        <v>84980697</v>
      </c>
      <c r="J51" s="15">
        <v>65005845</v>
      </c>
      <c r="K51" s="15">
        <v>32423217</v>
      </c>
      <c r="L51" s="15">
        <v>11859087</v>
      </c>
      <c r="M51" s="15">
        <v>71005766</v>
      </c>
      <c r="N51" s="15">
        <v>44064254</v>
      </c>
      <c r="P51" s="15"/>
      <c r="Q51" s="15">
        <v>26096651.633576915</v>
      </c>
      <c r="R51" s="15">
        <v>30641400.355774105</v>
      </c>
      <c r="S51" s="15">
        <v>13994650</v>
      </c>
      <c r="T51" s="15">
        <v>26861736</v>
      </c>
      <c r="U51" s="15">
        <v>19974852</v>
      </c>
      <c r="V51" s="15">
        <v>32582628</v>
      </c>
      <c r="W51" s="15">
        <v>20564130</v>
      </c>
      <c r="X51" s="15">
        <v>11859087</v>
      </c>
      <c r="Y51" s="15">
        <v>26941512</v>
      </c>
    </row>
    <row r="52" spans="2:25" x14ac:dyDescent="0.25">
      <c r="B52" s="8"/>
      <c r="M52" s="27">
        <v>71005766</v>
      </c>
      <c r="Q52" s="2">
        <v>0</v>
      </c>
      <c r="R52" s="2">
        <v>0</v>
      </c>
      <c r="S52" s="2">
        <v>0</v>
      </c>
    </row>
    <row r="53" spans="2:25" x14ac:dyDescent="0.25">
      <c r="B53" s="11" t="s">
        <v>31</v>
      </c>
      <c r="Q53" s="2">
        <v>0</v>
      </c>
      <c r="R53" s="2">
        <v>0</v>
      </c>
      <c r="S53" s="2">
        <v>0</v>
      </c>
    </row>
    <row r="54" spans="2:25" x14ac:dyDescent="0.25">
      <c r="B54" s="8" t="s">
        <v>21</v>
      </c>
      <c r="D54" s="14">
        <f ca="1">D51-D55</f>
        <v>19994855.091877997</v>
      </c>
      <c r="E54" s="14">
        <v>97587243</v>
      </c>
      <c r="F54" s="14">
        <v>71490680.47581552</v>
      </c>
      <c r="G54" s="14">
        <v>40853501.592209488</v>
      </c>
      <c r="H54" s="14">
        <v>26860646.637520134</v>
      </c>
      <c r="I54" s="14">
        <v>84971226.650607929</v>
      </c>
      <c r="J54" s="14">
        <v>65001541.369660944</v>
      </c>
      <c r="K54" s="14">
        <v>32421565.070557598</v>
      </c>
      <c r="L54" s="14">
        <v>11860410.714976888</v>
      </c>
      <c r="M54" s="14">
        <v>70981998.627122805</v>
      </c>
      <c r="N54" s="14">
        <v>44056089</v>
      </c>
      <c r="P54" s="14"/>
      <c r="Q54" s="14">
        <v>26096562.52418448</v>
      </c>
      <c r="R54" s="14">
        <v>30637178.883606032</v>
      </c>
      <c r="S54" s="14">
        <v>13992854.954689354</v>
      </c>
      <c r="T54" s="14">
        <v>26860646.637520134</v>
      </c>
      <c r="U54" s="14">
        <v>19969685.280946985</v>
      </c>
      <c r="V54" s="14">
        <v>32579976.299103346</v>
      </c>
      <c r="W54" s="14">
        <v>20561154.35558071</v>
      </c>
      <c r="X54" s="14">
        <v>11860410.714976888</v>
      </c>
      <c r="Y54" s="14">
        <v>26925909.627122805</v>
      </c>
    </row>
    <row r="55" spans="2:25" x14ac:dyDescent="0.25">
      <c r="B55" s="8" t="s">
        <v>22</v>
      </c>
      <c r="D55" s="14">
        <f>D38</f>
        <v>-5543.517993403424</v>
      </c>
      <c r="E55" s="14">
        <v>7195</v>
      </c>
      <c r="F55" s="14">
        <v>7105.879958580711</v>
      </c>
      <c r="G55" s="14">
        <v>2884.4077905142167</v>
      </c>
      <c r="H55" s="14">
        <v>1089.362479866295</v>
      </c>
      <c r="I55" s="14">
        <v>9470.349392077318</v>
      </c>
      <c r="J55" s="14">
        <v>4303.630339057464</v>
      </c>
      <c r="K55" s="14">
        <v>1651.9294424027537</v>
      </c>
      <c r="L55" s="14">
        <v>-1323.7149768876545</v>
      </c>
      <c r="M55" s="14">
        <v>23767.372877198693</v>
      </c>
      <c r="N55" s="14">
        <v>8165</v>
      </c>
      <c r="P55" s="14"/>
      <c r="Q55" s="14">
        <v>89.120041419289009</v>
      </c>
      <c r="R55" s="14">
        <v>4221.4721680664943</v>
      </c>
      <c r="S55" s="14">
        <v>1795.0453106479217</v>
      </c>
      <c r="T55" s="14">
        <v>1089.362479866295</v>
      </c>
      <c r="U55" s="14">
        <v>5166.7190530198541</v>
      </c>
      <c r="V55" s="14">
        <v>2651.70089665471</v>
      </c>
      <c r="W55" s="14">
        <v>2975.6444192904082</v>
      </c>
      <c r="X55" s="14">
        <v>-1323.7149768876545</v>
      </c>
      <c r="Y55" s="14">
        <v>15602.372877198693</v>
      </c>
    </row>
    <row r="57" spans="2:25" x14ac:dyDescent="0.25">
      <c r="B57" s="20" t="s">
        <v>32</v>
      </c>
      <c r="D57" s="24">
        <f ca="1">'[1]2. SOCI'!$S$59</f>
        <v>1.6379912571387437E-2</v>
      </c>
      <c r="E57" s="24">
        <v>8.0837668893332881E-2</v>
      </c>
      <c r="F57" s="24">
        <v>5.8531627192502739E-2</v>
      </c>
      <c r="G57" s="24">
        <v>3.4833114797262518E-2</v>
      </c>
      <c r="H57" s="24">
        <v>2.2137075985179253E-2</v>
      </c>
      <c r="I57" s="3">
        <v>7.1029307046282797E-2</v>
      </c>
      <c r="J57" s="3">
        <v>5.357232234509119E-2</v>
      </c>
      <c r="K57" s="3">
        <v>2.7020322399846509E-2</v>
      </c>
      <c r="L57" s="3">
        <v>9.9819587590437454E-3</v>
      </c>
      <c r="M57" s="3">
        <v>0.50939629972305489</v>
      </c>
      <c r="N57" s="3"/>
      <c r="P57" s="3"/>
      <c r="Q57" s="3">
        <v>2.2306041700830143E-2</v>
      </c>
      <c r="R57" s="3">
        <v>2.369851239524022E-2</v>
      </c>
      <c r="S57" s="3">
        <v>1.2696038812083265E-2</v>
      </c>
      <c r="T57" s="3">
        <v>2.2137075985179253E-2</v>
      </c>
      <c r="U57" s="3">
        <v>1.7456984701191596E-2</v>
      </c>
      <c r="V57" s="3">
        <v>2.6551999945244684E-2</v>
      </c>
      <c r="W57" s="3">
        <v>1.7038363640802762E-2</v>
      </c>
      <c r="X57" s="3">
        <v>9.9819587590437454E-3</v>
      </c>
      <c r="Y57" s="3"/>
    </row>
    <row r="59" spans="2:25" x14ac:dyDescent="0.25">
      <c r="B59" s="21"/>
      <c r="L59" s="22"/>
      <c r="M59" s="22"/>
      <c r="N59" s="22"/>
      <c r="S59" s="22"/>
      <c r="T59" s="22"/>
      <c r="U59" s="22"/>
      <c r="V59" s="22"/>
      <c r="W59" s="25"/>
      <c r="X59" s="22"/>
      <c r="Y59" s="22"/>
    </row>
    <row r="60" spans="2:25" x14ac:dyDescent="0.25">
      <c r="B60" s="21"/>
      <c r="L60" s="22"/>
      <c r="M60" s="22"/>
      <c r="N60" s="22"/>
      <c r="S60" s="22"/>
      <c r="T60" s="22"/>
      <c r="U60" s="22"/>
      <c r="V60" s="22"/>
      <c r="W60" s="22"/>
      <c r="X60" s="22"/>
      <c r="Y60" s="22"/>
    </row>
    <row r="61" spans="2:25" x14ac:dyDescent="0.25">
      <c r="B61" s="21"/>
      <c r="L61" s="22"/>
      <c r="M61" s="22"/>
      <c r="N61" s="22"/>
      <c r="S61" s="22"/>
      <c r="T61" s="22"/>
      <c r="U61" s="22"/>
      <c r="V61" s="22"/>
      <c r="W61" s="22"/>
      <c r="X61" s="22"/>
      <c r="Y61" s="22"/>
    </row>
  </sheetData>
  <mergeCells count="2">
    <mergeCell ref="Q4:Y4"/>
    <mergeCell ref="E4:N4"/>
  </mergeCells>
  <phoneticPr fontId="12" type="noConversion"/>
  <pageMargins left="0.7" right="0.7" top="0.75" bottom="0.75" header="0.3" footer="0.3"/>
  <pageSetup paperSize="9" orientation="portrait" r:id="rId1"/>
  <customProperties>
    <customPr name="ExcelFSM_AdjustedButtonPresse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403D7-8A64-4FAD-85B5-64037462D88F}">
  <sheetPr>
    <tabColor theme="9" tint="0.59999389629810485"/>
  </sheetPr>
  <dimension ref="A1:G81"/>
  <sheetViews>
    <sheetView showGridLines="0" zoomScale="92" zoomScaleNormal="92" workbookViewId="0">
      <pane xSplit="3" ySplit="9" topLeftCell="D60" activePane="bottomRight" state="frozen"/>
      <selection activeCell="P56" sqref="P56"/>
      <selection pane="topRight" activeCell="P56" sqref="P56"/>
      <selection pane="bottomLeft" activeCell="P56" sqref="P56"/>
      <selection pane="bottomRight" activeCell="D69" sqref="D69"/>
    </sheetView>
  </sheetViews>
  <sheetFormatPr defaultColWidth="8.6640625" defaultRowHeight="13.8" outlineLevelRow="1" x14ac:dyDescent="0.3"/>
  <cols>
    <col min="1" max="1" width="10.5546875" style="30" customWidth="1"/>
    <col min="2" max="2" width="33.44140625" style="30" customWidth="1"/>
    <col min="3" max="3" width="4.5546875" style="30" customWidth="1"/>
    <col min="4" max="7" width="15.5546875" style="30" customWidth="1"/>
    <col min="8" max="16384" width="8.6640625" style="30"/>
  </cols>
  <sheetData>
    <row r="1" spans="1:7" x14ac:dyDescent="0.3">
      <c r="A1" s="29" t="s">
        <v>42</v>
      </c>
    </row>
    <row r="2" spans="1:7" x14ac:dyDescent="0.3">
      <c r="A2" s="31" t="s">
        <v>108</v>
      </c>
    </row>
    <row r="3" spans="1:7" x14ac:dyDescent="0.3">
      <c r="A3" s="1" t="s">
        <v>0</v>
      </c>
    </row>
    <row r="4" spans="1:7" x14ac:dyDescent="0.3">
      <c r="A4" s="33" t="s">
        <v>43</v>
      </c>
    </row>
    <row r="6" spans="1:7" ht="14.4" thickBot="1" x14ac:dyDescent="0.35">
      <c r="B6" s="34"/>
      <c r="C6" s="35"/>
      <c r="D6" s="36"/>
      <c r="E6" s="36"/>
      <c r="F6" s="36"/>
      <c r="G6" s="36"/>
    </row>
    <row r="7" spans="1:7" ht="14.4" thickTop="1" x14ac:dyDescent="0.3">
      <c r="C7" s="37"/>
      <c r="D7" s="59">
        <f>D37-D77</f>
        <v>0.85150229930877686</v>
      </c>
      <c r="E7" s="37"/>
      <c r="F7" s="37"/>
      <c r="G7" s="37"/>
    </row>
    <row r="8" spans="1:7" s="38" customFormat="1" x14ac:dyDescent="0.3">
      <c r="B8" s="58"/>
      <c r="C8" s="39"/>
      <c r="D8" s="40">
        <v>45382</v>
      </c>
      <c r="E8" s="40">
        <v>45291</v>
      </c>
      <c r="F8" s="40">
        <v>44926</v>
      </c>
      <c r="G8" s="40">
        <v>43100</v>
      </c>
    </row>
    <row r="9" spans="1:7" x14ac:dyDescent="0.3">
      <c r="B9" s="58"/>
      <c r="C9" s="41"/>
      <c r="D9" s="42">
        <v>2024</v>
      </c>
      <c r="E9" s="42">
        <v>2023</v>
      </c>
      <c r="F9" s="42">
        <v>2022</v>
      </c>
      <c r="G9" s="42">
        <v>2021</v>
      </c>
    </row>
    <row r="10" spans="1:7" x14ac:dyDescent="0.3">
      <c r="B10" s="43" t="s">
        <v>44</v>
      </c>
      <c r="C10" s="43"/>
      <c r="D10" s="43"/>
      <c r="E10" s="43"/>
      <c r="F10" s="43"/>
      <c r="G10" s="43"/>
    </row>
    <row r="11" spans="1:7" x14ac:dyDescent="0.3">
      <c r="B11" s="43" t="s">
        <v>45</v>
      </c>
      <c r="C11" s="43"/>
      <c r="D11" s="43"/>
      <c r="E11" s="43"/>
      <c r="F11" s="43"/>
      <c r="G11" s="43"/>
    </row>
    <row r="12" spans="1:7" x14ac:dyDescent="0.3">
      <c r="B12" s="44" t="s">
        <v>46</v>
      </c>
      <c r="C12" s="44"/>
      <c r="D12" s="45">
        <f>VLOOKUP(B12,'[1]1. BS'!$B$8:$H$79,7,FALSE)</f>
        <v>260149229</v>
      </c>
      <c r="E12" s="45">
        <v>238647508</v>
      </c>
      <c r="F12" s="45">
        <v>176908423.4596971</v>
      </c>
      <c r="G12" s="45">
        <v>116817944</v>
      </c>
    </row>
    <row r="13" spans="1:7" x14ac:dyDescent="0.3">
      <c r="B13" s="44" t="s">
        <v>47</v>
      </c>
      <c r="C13" s="44"/>
      <c r="D13" s="45">
        <f>VLOOKUP(B13,'[1]1. BS'!$B$8:$H$79,7,FALSE)</f>
        <v>13669597</v>
      </c>
      <c r="E13" s="45">
        <v>13804884</v>
      </c>
      <c r="F13" s="45">
        <v>13717983.24081126</v>
      </c>
      <c r="G13" s="45">
        <v>13855243</v>
      </c>
    </row>
    <row r="14" spans="1:7" x14ac:dyDescent="0.3">
      <c r="B14" s="44" t="s">
        <v>48</v>
      </c>
      <c r="C14" s="44"/>
      <c r="D14" s="45">
        <f>VLOOKUP(B14,'[1]1. BS'!$B$8:$H$79,7,FALSE)</f>
        <v>743756</v>
      </c>
      <c r="E14" s="45">
        <v>832125</v>
      </c>
      <c r="F14" s="45">
        <v>1204591.5287520001</v>
      </c>
      <c r="G14" s="45">
        <v>1559329</v>
      </c>
    </row>
    <row r="15" spans="1:7" x14ac:dyDescent="0.3">
      <c r="B15" s="44" t="s">
        <v>49</v>
      </c>
      <c r="C15" s="44"/>
      <c r="D15" s="45">
        <f>VLOOKUP(B15,'[1]1. BS'!$B$8:$H$79,7,FALSE)</f>
        <v>7547383</v>
      </c>
      <c r="E15" s="45">
        <v>5011706</v>
      </c>
      <c r="F15" s="45">
        <v>5011706</v>
      </c>
      <c r="G15" s="45">
        <v>5011706</v>
      </c>
    </row>
    <row r="16" spans="1:7" outlineLevel="1" x14ac:dyDescent="0.3">
      <c r="B16" s="44" t="s">
        <v>50</v>
      </c>
      <c r="C16" s="44"/>
      <c r="D16" s="45">
        <f>VLOOKUP(B16,'[1]1. BS'!$B$8:$H$79,7,FALSE)</f>
        <v>-0.33999999985098839</v>
      </c>
      <c r="E16" s="45">
        <v>0</v>
      </c>
      <c r="F16" s="45">
        <v>0</v>
      </c>
      <c r="G16" s="45">
        <v>0</v>
      </c>
    </row>
    <row r="17" spans="1:7" outlineLevel="1" x14ac:dyDescent="0.3">
      <c r="B17" s="44" t="s">
        <v>51</v>
      </c>
      <c r="C17" s="44"/>
      <c r="D17" s="45">
        <f>VLOOKUP(B17,'[1]1. BS'!$B$8:$H$79,7,FALSE)</f>
        <v>0</v>
      </c>
      <c r="E17" s="45">
        <v>0</v>
      </c>
      <c r="F17" s="45">
        <v>0</v>
      </c>
      <c r="G17" s="45">
        <v>0</v>
      </c>
    </row>
    <row r="18" spans="1:7" x14ac:dyDescent="0.3">
      <c r="A18" s="32"/>
      <c r="B18" s="44" t="s">
        <v>53</v>
      </c>
      <c r="C18" s="44"/>
      <c r="D18" s="45">
        <f>VLOOKUP(B18,'[1]1. BS'!$B$8:$H$79,7,FALSE)</f>
        <v>17625507</v>
      </c>
      <c r="E18" s="45">
        <v>17155649</v>
      </c>
      <c r="F18" s="45">
        <v>33633554</v>
      </c>
      <c r="G18" s="45">
        <v>52124075</v>
      </c>
    </row>
    <row r="19" spans="1:7" outlineLevel="1" x14ac:dyDescent="0.3">
      <c r="B19" s="44" t="s">
        <v>54</v>
      </c>
      <c r="C19" s="44"/>
      <c r="D19" s="45">
        <f>VLOOKUP(B19,'[1]1. BS'!$B$8:$H$79,7,FALSE)</f>
        <v>0</v>
      </c>
      <c r="E19" s="45">
        <v>0</v>
      </c>
      <c r="F19" s="45">
        <v>0</v>
      </c>
      <c r="G19" s="45">
        <v>0</v>
      </c>
    </row>
    <row r="20" spans="1:7" x14ac:dyDescent="0.3">
      <c r="B20" s="44" t="s">
        <v>56</v>
      </c>
      <c r="C20" s="44"/>
      <c r="D20" s="45">
        <f>VLOOKUP(B20,'[1]1. BS'!$B$8:$H$79,7,FALSE)</f>
        <v>4851671</v>
      </c>
      <c r="E20" s="45">
        <v>5655698</v>
      </c>
      <c r="F20" s="45">
        <v>3817873.7413883782</v>
      </c>
      <c r="G20" s="45">
        <v>4507312</v>
      </c>
    </row>
    <row r="21" spans="1:7" outlineLevel="1" x14ac:dyDescent="0.3">
      <c r="B21" s="44" t="s">
        <v>57</v>
      </c>
      <c r="C21" s="44"/>
      <c r="D21" s="45">
        <f>VLOOKUP(B21,'[1]1. BS'!$B$8:$H$79,7,FALSE)</f>
        <v>0</v>
      </c>
      <c r="E21" s="45">
        <v>0</v>
      </c>
      <c r="F21" s="45">
        <v>0</v>
      </c>
      <c r="G21" s="45">
        <v>0</v>
      </c>
    </row>
    <row r="22" spans="1:7" x14ac:dyDescent="0.3">
      <c r="B22" s="44" t="s">
        <v>59</v>
      </c>
      <c r="C22" s="44"/>
      <c r="D22" s="47">
        <f>VLOOKUP(B22,'[1]1. BS'!$B$8:$H$79,7,FALSE)</f>
        <v>577457</v>
      </c>
      <c r="E22" s="47">
        <v>542696</v>
      </c>
      <c r="F22" s="47">
        <v>585415.93000000005</v>
      </c>
      <c r="G22" s="47">
        <v>316990</v>
      </c>
    </row>
    <row r="23" spans="1:7" x14ac:dyDescent="0.3">
      <c r="B23" s="43" t="s">
        <v>60</v>
      </c>
      <c r="C23" s="48"/>
      <c r="D23" s="48">
        <f>SUM(D12:D22)</f>
        <v>305164599.66000003</v>
      </c>
      <c r="E23" s="48">
        <v>281650266</v>
      </c>
      <c r="F23" s="48">
        <v>234879547.90064874</v>
      </c>
      <c r="G23" s="48">
        <v>194192599</v>
      </c>
    </row>
    <row r="24" spans="1:7" x14ac:dyDescent="0.3">
      <c r="B24" s="43"/>
      <c r="C24" s="43"/>
      <c r="D24" s="50"/>
      <c r="E24" s="50"/>
      <c r="F24" s="50"/>
      <c r="G24" s="50"/>
    </row>
    <row r="25" spans="1:7" x14ac:dyDescent="0.3">
      <c r="A25" s="32"/>
      <c r="B25" s="43" t="s">
        <v>61</v>
      </c>
      <c r="C25" s="43"/>
      <c r="D25" s="50"/>
      <c r="E25" s="50"/>
      <c r="F25" s="50"/>
      <c r="G25" s="50"/>
    </row>
    <row r="26" spans="1:7" x14ac:dyDescent="0.3">
      <c r="B26" s="51" t="s">
        <v>62</v>
      </c>
      <c r="C26" s="51"/>
      <c r="D26" s="45">
        <f>VLOOKUP(B26,'[1]1. BS'!$B$8:$H$79,7,FALSE)</f>
        <v>242777199</v>
      </c>
      <c r="E26" s="45">
        <v>170979496</v>
      </c>
      <c r="F26" s="45">
        <v>158380899.41996405</v>
      </c>
      <c r="G26" s="45">
        <v>133654414</v>
      </c>
    </row>
    <row r="27" spans="1:7" collapsed="1" x14ac:dyDescent="0.3">
      <c r="B27" s="44" t="s">
        <v>55</v>
      </c>
      <c r="C27" s="44"/>
      <c r="D27" s="45">
        <f>VLOOKUP(B27,'[1]1. BS'!$B$8:$H$79,7,FALSE)</f>
        <v>283295429</v>
      </c>
      <c r="E27" s="45">
        <v>286415011</v>
      </c>
      <c r="F27" s="45">
        <v>247816690.16305196</v>
      </c>
      <c r="G27" s="45">
        <v>220942310</v>
      </c>
    </row>
    <row r="28" spans="1:7" x14ac:dyDescent="0.3">
      <c r="A28" s="32"/>
      <c r="B28" s="44" t="s">
        <v>63</v>
      </c>
      <c r="C28" s="44"/>
      <c r="D28" s="50">
        <f>VLOOKUP(B28,'[1]1. BS'!$B$8:$H$79,7,FALSE)</f>
        <v>1639383</v>
      </c>
      <c r="E28" s="50">
        <v>2934588</v>
      </c>
      <c r="F28" s="50">
        <v>3591646.7699999996</v>
      </c>
      <c r="G28" s="50">
        <v>6672011</v>
      </c>
    </row>
    <row r="29" spans="1:7" outlineLevel="1" x14ac:dyDescent="0.3">
      <c r="B29" s="44" t="s">
        <v>64</v>
      </c>
      <c r="C29" s="44"/>
      <c r="D29" s="45">
        <f>VLOOKUP(B29,'[1]1. BS'!$B$8:$H$79,7,FALSE)</f>
        <v>0</v>
      </c>
      <c r="E29" s="45">
        <v>0</v>
      </c>
      <c r="F29" s="45">
        <v>0</v>
      </c>
      <c r="G29" s="45">
        <v>0</v>
      </c>
    </row>
    <row r="30" spans="1:7" x14ac:dyDescent="0.3">
      <c r="A30" s="32"/>
      <c r="B30" s="44" t="s">
        <v>52</v>
      </c>
      <c r="C30" s="44"/>
      <c r="D30" s="45">
        <f>VLOOKUP(B30,'[1]1. BS'!$B$8:$H$79,7,FALSE)</f>
        <v>3036759</v>
      </c>
      <c r="E30" s="45">
        <v>9323661</v>
      </c>
      <c r="F30" s="45">
        <v>1398869.0082439994</v>
      </c>
      <c r="G30" s="45">
        <v>30014026</v>
      </c>
    </row>
    <row r="31" spans="1:7" collapsed="1" x14ac:dyDescent="0.3">
      <c r="B31" s="44" t="s">
        <v>58</v>
      </c>
      <c r="C31" s="44"/>
      <c r="D31" s="45">
        <f>VLOOKUP(B31,'[1]1. BS'!$B$8:$H$79,7,FALSE)</f>
        <v>35605054</v>
      </c>
      <c r="E31" s="45">
        <v>46492274</v>
      </c>
      <c r="F31" s="45">
        <v>28980880.571396001</v>
      </c>
      <c r="G31" s="45">
        <v>7420986</v>
      </c>
    </row>
    <row r="32" spans="1:7" x14ac:dyDescent="0.3">
      <c r="B32" s="44" t="s">
        <v>65</v>
      </c>
      <c r="C32" s="44"/>
      <c r="D32" s="45">
        <f>VLOOKUP(B32,'[1]1. BS'!$B$8:$H$79,7,FALSE)</f>
        <v>14446126</v>
      </c>
      <c r="E32" s="45">
        <v>20366734</v>
      </c>
      <c r="F32" s="45">
        <v>18864685.050490659</v>
      </c>
      <c r="G32" s="45">
        <v>43333121</v>
      </c>
    </row>
    <row r="33" spans="2:7" outlineLevel="1" x14ac:dyDescent="0.3">
      <c r="B33" s="44" t="s">
        <v>66</v>
      </c>
      <c r="C33" s="44"/>
      <c r="D33" s="45">
        <f>VLOOKUP(B33,'[1]1. BS'!$B$8:$H$79,7,FALSE)</f>
        <v>176800000</v>
      </c>
      <c r="E33" s="45">
        <v>185000000</v>
      </c>
      <c r="F33" s="45">
        <v>159999999.84333336</v>
      </c>
      <c r="G33" s="45">
        <v>195000000</v>
      </c>
    </row>
    <row r="34" spans="2:7" outlineLevel="1" x14ac:dyDescent="0.3">
      <c r="B34" s="44" t="s">
        <v>67</v>
      </c>
      <c r="C34" s="44"/>
      <c r="D34" s="45">
        <f>VLOOKUP(B34,'[1]1. BS'!$B$8:$H$79,7,FALSE)</f>
        <v>0</v>
      </c>
      <c r="E34" s="45">
        <v>0</v>
      </c>
      <c r="F34" s="45">
        <v>0</v>
      </c>
      <c r="G34" s="45">
        <v>0</v>
      </c>
    </row>
    <row r="35" spans="2:7" x14ac:dyDescent="0.3">
      <c r="B35" s="44" t="s">
        <v>68</v>
      </c>
      <c r="C35" s="44"/>
      <c r="D35" s="47">
        <f>VLOOKUP(B35,'[1]1. BS'!$B$8:$H$79,7,FALSE)</f>
        <v>0</v>
      </c>
      <c r="E35" s="47">
        <v>0</v>
      </c>
      <c r="F35" s="47">
        <v>0</v>
      </c>
      <c r="G35" s="47">
        <v>0</v>
      </c>
    </row>
    <row r="36" spans="2:7" ht="14.4" thickBot="1" x14ac:dyDescent="0.35">
      <c r="B36" s="43" t="s">
        <v>69</v>
      </c>
      <c r="C36" s="43"/>
      <c r="D36" s="49">
        <f>SUM(D26:D35)</f>
        <v>757599950</v>
      </c>
      <c r="E36" s="49">
        <v>721511764</v>
      </c>
      <c r="F36" s="49">
        <v>619033670.82648003</v>
      </c>
      <c r="G36" s="49">
        <v>637036868</v>
      </c>
    </row>
    <row r="37" spans="2:7" ht="15" thickTop="1" thickBot="1" x14ac:dyDescent="0.35">
      <c r="B37" s="43" t="s">
        <v>70</v>
      </c>
      <c r="C37" s="43"/>
      <c r="D37" s="52">
        <f>D23+D36</f>
        <v>1062764549.6600001</v>
      </c>
      <c r="E37" s="52">
        <v>1003162030</v>
      </c>
      <c r="F37" s="52">
        <v>853913218.72712874</v>
      </c>
      <c r="G37" s="52">
        <v>831229467</v>
      </c>
    </row>
    <row r="38" spans="2:7" ht="14.4" thickTop="1" x14ac:dyDescent="0.3">
      <c r="B38" s="44"/>
      <c r="C38" s="44"/>
      <c r="D38" s="45"/>
      <c r="E38" s="45"/>
      <c r="F38" s="45"/>
      <c r="G38" s="45"/>
    </row>
    <row r="39" spans="2:7" x14ac:dyDescent="0.3">
      <c r="B39" s="43" t="s">
        <v>71</v>
      </c>
      <c r="C39" s="43"/>
      <c r="D39" s="50"/>
      <c r="E39" s="50"/>
      <c r="F39" s="50"/>
      <c r="G39" s="50"/>
    </row>
    <row r="40" spans="2:7" x14ac:dyDescent="0.3">
      <c r="B40" s="43" t="s">
        <v>72</v>
      </c>
      <c r="C40" s="43"/>
      <c r="D40" s="50"/>
      <c r="E40" s="50"/>
      <c r="F40" s="50"/>
      <c r="G40" s="50"/>
    </row>
    <row r="41" spans="2:7" outlineLevel="1" x14ac:dyDescent="0.3">
      <c r="B41" s="44" t="s">
        <v>73</v>
      </c>
      <c r="C41" s="44"/>
      <c r="D41" s="45">
        <f>VLOOKUP(B41,'[1]1. BS'!$B$8:$H$79,7,FALSE)</f>
        <v>180590088</v>
      </c>
      <c r="E41" s="45">
        <v>180590088</v>
      </c>
      <c r="F41" s="45">
        <v>180590088</v>
      </c>
      <c r="G41" s="45">
        <v>30589788</v>
      </c>
    </row>
    <row r="42" spans="2:7" outlineLevel="1" x14ac:dyDescent="0.3">
      <c r="B42" s="44" t="s">
        <v>74</v>
      </c>
      <c r="C42" s="44"/>
      <c r="D42" s="45">
        <f>VLOOKUP(B42,'[1]1. BS'!$B$8:$H$79,7,FALSE)</f>
        <v>195699121</v>
      </c>
      <c r="E42" s="45">
        <v>195699121</v>
      </c>
      <c r="F42" s="45">
        <v>195699121.47</v>
      </c>
      <c r="G42" s="45">
        <v>345699421</v>
      </c>
    </row>
    <row r="43" spans="2:7" x14ac:dyDescent="0.3">
      <c r="B43" s="44" t="s">
        <v>75</v>
      </c>
      <c r="C43" s="44"/>
      <c r="D43" s="45">
        <f>VLOOKUP(B43,'[1]1. BS'!$B$8:$H$79,7,FALSE)</f>
        <v>-991972</v>
      </c>
      <c r="E43" s="45">
        <v>-991972</v>
      </c>
      <c r="F43" s="45">
        <v>-991971.81</v>
      </c>
      <c r="G43" s="45">
        <v>-991972</v>
      </c>
    </row>
    <row r="44" spans="2:7" outlineLevel="1" x14ac:dyDescent="0.3">
      <c r="B44" s="44" t="s">
        <v>76</v>
      </c>
      <c r="C44" s="44"/>
      <c r="D44" s="45"/>
      <c r="E44" s="45">
        <v>0</v>
      </c>
      <c r="F44" s="45">
        <v>0.18999999947845936</v>
      </c>
      <c r="G44" s="45">
        <v>0</v>
      </c>
    </row>
    <row r="45" spans="2:7" x14ac:dyDescent="0.3">
      <c r="B45" s="44" t="s">
        <v>77</v>
      </c>
      <c r="C45" s="44"/>
      <c r="D45" s="45">
        <f>VLOOKUP(B45,'[1]1. BS'!$B$8:$H$79,7,FALSE)</f>
        <v>14782375</v>
      </c>
      <c r="E45" s="45">
        <v>14782375</v>
      </c>
      <c r="F45" s="45">
        <v>9397735</v>
      </c>
      <c r="G45" s="45">
        <v>4752335</v>
      </c>
    </row>
    <row r="46" spans="2:7" x14ac:dyDescent="0.3">
      <c r="B46" s="44" t="s">
        <v>78</v>
      </c>
      <c r="C46" s="44"/>
      <c r="D46" s="45">
        <f>VLOOKUP(B46,'[1]1. BS'!$B$8:$H$79,7,FALSE)</f>
        <v>0</v>
      </c>
      <c r="E46" s="45">
        <v>0</v>
      </c>
      <c r="F46" s="45">
        <v>0</v>
      </c>
      <c r="G46" s="45">
        <v>0</v>
      </c>
    </row>
    <row r="47" spans="2:7" x14ac:dyDescent="0.3">
      <c r="B47" s="44" t="s">
        <v>79</v>
      </c>
      <c r="C47" s="44"/>
      <c r="D47" s="45">
        <f>VLOOKUP(B47,'[1]1. BS'!$B$8:$H$79,7,FALSE)</f>
        <v>1014447</v>
      </c>
      <c r="E47" s="45">
        <v>657836</v>
      </c>
      <c r="F47" s="45">
        <v>-11314.511324616527</v>
      </c>
      <c r="G47" s="45">
        <v>240012</v>
      </c>
    </row>
    <row r="48" spans="2:7" x14ac:dyDescent="0.3">
      <c r="B48" s="44" t="s">
        <v>80</v>
      </c>
      <c r="C48" s="44"/>
      <c r="D48" s="47">
        <f>VLOOKUP(B48,'[1]1. BS'!$B$8:$H$79,7,FALSE)</f>
        <v>160999202</v>
      </c>
      <c r="E48" s="47">
        <v>141360955</v>
      </c>
      <c r="F48" s="47">
        <v>98707569.154671222</v>
      </c>
      <c r="G48" s="47">
        <v>102678414</v>
      </c>
    </row>
    <row r="49" spans="1:7" ht="27.6" x14ac:dyDescent="0.3">
      <c r="B49" s="43" t="s">
        <v>81</v>
      </c>
      <c r="C49" s="43"/>
      <c r="D49" s="48">
        <f>SUM(D41:D48)</f>
        <v>552093261</v>
      </c>
      <c r="E49" s="48">
        <v>532098403</v>
      </c>
      <c r="F49" s="48">
        <v>483391227.49334657</v>
      </c>
      <c r="G49" s="48">
        <v>482967998</v>
      </c>
    </row>
    <row r="50" spans="1:7" x14ac:dyDescent="0.3">
      <c r="B50" s="43"/>
      <c r="C50" s="43"/>
      <c r="D50" s="50"/>
      <c r="E50" s="50"/>
      <c r="F50" s="50"/>
      <c r="G50" s="50"/>
    </row>
    <row r="51" spans="1:7" x14ac:dyDescent="0.3">
      <c r="B51" s="44" t="s">
        <v>82</v>
      </c>
      <c r="C51" s="44"/>
      <c r="D51" s="47">
        <f>VLOOKUP(B51,'[1]1. BS'!$B$8:$H$79,7,FALSE)</f>
        <v>431942.8084977307</v>
      </c>
      <c r="E51" s="47">
        <v>437486</v>
      </c>
      <c r="F51" s="47">
        <v>430291.17560627614</v>
      </c>
      <c r="G51" s="47">
        <v>420820</v>
      </c>
    </row>
    <row r="52" spans="1:7" ht="14.4" thickBot="1" x14ac:dyDescent="0.35">
      <c r="B52" s="43" t="s">
        <v>83</v>
      </c>
      <c r="C52" s="52"/>
      <c r="D52" s="52">
        <f>D49+D51</f>
        <v>552525203.80849779</v>
      </c>
      <c r="E52" s="52">
        <v>532535889</v>
      </c>
      <c r="F52" s="52">
        <v>483821518.66895282</v>
      </c>
      <c r="G52" s="52">
        <v>483388818</v>
      </c>
    </row>
    <row r="53" spans="1:7" ht="14.4" thickTop="1" x14ac:dyDescent="0.3">
      <c r="B53" s="43"/>
      <c r="C53" s="43"/>
      <c r="D53" s="50"/>
      <c r="E53" s="50"/>
      <c r="F53" s="50"/>
      <c r="G53" s="50"/>
    </row>
    <row r="54" spans="1:7" x14ac:dyDescent="0.3">
      <c r="B54" s="43" t="s">
        <v>84</v>
      </c>
      <c r="C54" s="43"/>
      <c r="D54" s="50"/>
      <c r="E54" s="50"/>
      <c r="F54" s="50"/>
      <c r="G54" s="50"/>
    </row>
    <row r="55" spans="1:7" x14ac:dyDescent="0.3">
      <c r="B55" s="43" t="s">
        <v>85</v>
      </c>
      <c r="C55" s="43"/>
      <c r="D55" s="50"/>
      <c r="E55" s="50"/>
      <c r="F55" s="50"/>
      <c r="G55" s="50"/>
    </row>
    <row r="56" spans="1:7" x14ac:dyDescent="0.3">
      <c r="B56" s="44" t="s">
        <v>86</v>
      </c>
      <c r="C56" s="44"/>
      <c r="D56" s="45">
        <f>VLOOKUP(B56,'[1]1. BS'!$B$8:$H$79,7,FALSE)</f>
        <v>0</v>
      </c>
      <c r="E56" s="45">
        <v>0</v>
      </c>
      <c r="F56" s="45">
        <v>0.16999999992549419</v>
      </c>
      <c r="G56" s="45">
        <v>2051211</v>
      </c>
    </row>
    <row r="57" spans="1:7" x14ac:dyDescent="0.3">
      <c r="A57" s="53"/>
      <c r="B57" s="44" t="s">
        <v>87</v>
      </c>
      <c r="C57" s="44"/>
      <c r="D57" s="45">
        <f>VLOOKUP(B57,'[1]1. BS'!$B$8:$H$79,7,FALSE)</f>
        <v>151808719</v>
      </c>
      <c r="E57" s="45">
        <v>148817148</v>
      </c>
      <c r="F57" s="45">
        <v>90131640</v>
      </c>
      <c r="G57" s="45">
        <v>32830611</v>
      </c>
    </row>
    <row r="58" spans="1:7" x14ac:dyDescent="0.3">
      <c r="A58" s="46"/>
      <c r="B58" s="44" t="s">
        <v>89</v>
      </c>
      <c r="C58" s="44"/>
      <c r="D58" s="45">
        <f>VLOOKUP(B58,'[1]1. BS'!$B$8:$H$79,7,FALSE)</f>
        <v>0</v>
      </c>
      <c r="E58" s="45">
        <v>17063</v>
      </c>
      <c r="F58" s="45">
        <v>59665.644</v>
      </c>
      <c r="G58" s="45">
        <v>1688836</v>
      </c>
    </row>
    <row r="59" spans="1:7" outlineLevel="1" x14ac:dyDescent="0.3">
      <c r="A59" s="46"/>
      <c r="B59" s="44" t="s">
        <v>90</v>
      </c>
      <c r="C59" s="44"/>
      <c r="D59" s="45">
        <f>VLOOKUP(B59,'[1]1. BS'!$B$8:$H$79,7,FALSE)</f>
        <v>565376</v>
      </c>
      <c r="E59" s="45">
        <v>585093</v>
      </c>
      <c r="F59" s="45">
        <v>247516.98</v>
      </c>
      <c r="G59" s="45">
        <v>121680</v>
      </c>
    </row>
    <row r="60" spans="1:7" outlineLevel="1" x14ac:dyDescent="0.3">
      <c r="B60" s="44" t="s">
        <v>91</v>
      </c>
      <c r="C60" s="44"/>
      <c r="D60" s="45">
        <f>VLOOKUP(B60,'[1]1. BS'!$B$8:$H$79,7,FALSE)</f>
        <v>1850411</v>
      </c>
      <c r="E60" s="45">
        <v>1497471</v>
      </c>
      <c r="F60" s="45">
        <v>1036563.45160425</v>
      </c>
      <c r="G60" s="45">
        <v>2339290</v>
      </c>
    </row>
    <row r="61" spans="1:7" x14ac:dyDescent="0.3">
      <c r="A61" s="54"/>
      <c r="B61" s="44" t="s">
        <v>92</v>
      </c>
      <c r="C61" s="44"/>
      <c r="D61" s="45">
        <f>VLOOKUP(B61,'[1]1. BS'!$B$8:$H$79,7,FALSE)</f>
        <v>0</v>
      </c>
      <c r="E61" s="45">
        <v>0</v>
      </c>
      <c r="F61" s="45">
        <v>0</v>
      </c>
      <c r="G61" s="45"/>
    </row>
    <row r="62" spans="1:7" x14ac:dyDescent="0.3">
      <c r="A62" s="54"/>
      <c r="B62" s="44" t="s">
        <v>88</v>
      </c>
      <c r="C62" s="44"/>
      <c r="D62" s="47">
        <f>VLOOKUP(B62,'[1]1. BS'!$B$8:$H$79,7,FALSE)</f>
        <v>0</v>
      </c>
      <c r="E62" s="47">
        <v>0</v>
      </c>
      <c r="F62" s="47">
        <v>0</v>
      </c>
      <c r="G62" s="47"/>
    </row>
    <row r="63" spans="1:7" x14ac:dyDescent="0.3">
      <c r="A63" s="54"/>
      <c r="B63" s="43" t="s">
        <v>93</v>
      </c>
      <c r="C63" s="43"/>
      <c r="D63" s="48">
        <f>SUM(D56:D62)</f>
        <v>154224506</v>
      </c>
      <c r="E63" s="48">
        <v>150916775</v>
      </c>
      <c r="F63" s="48">
        <v>91475386.245604247</v>
      </c>
      <c r="G63" s="48">
        <v>39031628</v>
      </c>
    </row>
    <row r="64" spans="1:7" x14ac:dyDescent="0.3">
      <c r="D64" s="55"/>
      <c r="E64" s="55"/>
      <c r="F64" s="55"/>
      <c r="G64" s="55"/>
    </row>
    <row r="65" spans="1:7" x14ac:dyDescent="0.3">
      <c r="B65" s="43" t="s">
        <v>94</v>
      </c>
      <c r="C65" s="43"/>
      <c r="D65" s="50"/>
      <c r="E65" s="50"/>
      <c r="F65" s="50"/>
      <c r="G65" s="50"/>
    </row>
    <row r="66" spans="1:7" ht="27.6" x14ac:dyDescent="0.3">
      <c r="B66" s="44" t="s">
        <v>95</v>
      </c>
      <c r="C66" s="44"/>
      <c r="D66" s="45">
        <f>VLOOKUP(B66,'[1]1. BS'!$B$8:$H$79,7,FALSE)</f>
        <v>0</v>
      </c>
      <c r="E66" s="45">
        <v>0</v>
      </c>
      <c r="F66" s="45">
        <v>2050921</v>
      </c>
      <c r="G66" s="45">
        <v>2461455</v>
      </c>
    </row>
    <row r="67" spans="1:7" x14ac:dyDescent="0.3">
      <c r="B67" s="44" t="s">
        <v>96</v>
      </c>
      <c r="C67" s="44"/>
      <c r="D67" s="45">
        <f>VLOOKUP(B67,'[1]1. BS'!$B$8:$H$79,7,FALSE)</f>
        <v>20548919</v>
      </c>
      <c r="E67" s="45">
        <v>9883898</v>
      </c>
      <c r="F67" s="45">
        <v>0</v>
      </c>
      <c r="G67" s="45">
        <v>0</v>
      </c>
    </row>
    <row r="68" spans="1:7" x14ac:dyDescent="0.3">
      <c r="A68" s="53"/>
      <c r="B68" s="30" t="s">
        <v>97</v>
      </c>
      <c r="D68" s="45">
        <f>VLOOKUP(B68,'[1]1. BS'!$B$8:$H$79,7,FALSE)</f>
        <v>35475610</v>
      </c>
      <c r="E68" s="45">
        <v>32927398</v>
      </c>
      <c r="F68" s="45">
        <v>32949238.398476385</v>
      </c>
      <c r="G68" s="45">
        <v>37097013</v>
      </c>
    </row>
    <row r="69" spans="1:7" x14ac:dyDescent="0.3">
      <c r="A69" s="46"/>
      <c r="B69" s="56" t="s">
        <v>98</v>
      </c>
      <c r="C69" s="56"/>
      <c r="D69" s="45">
        <f>VLOOKUP(B69,'[1]1. BS'!$B$8:$H$79,7,FALSE)</f>
        <v>253925794</v>
      </c>
      <c r="E69" s="45">
        <v>229509059</v>
      </c>
      <c r="F69" s="45">
        <v>193926311.24850404</v>
      </c>
      <c r="G69" s="45">
        <v>219230427</v>
      </c>
    </row>
    <row r="70" spans="1:7" x14ac:dyDescent="0.3">
      <c r="B70" s="30" t="s">
        <v>99</v>
      </c>
      <c r="D70" s="45">
        <f>VLOOKUP(B70,'[1]1. BS'!$B$8:$H$79,7,FALSE)</f>
        <v>31667235</v>
      </c>
      <c r="E70" s="45">
        <v>30310697</v>
      </c>
      <c r="F70" s="45">
        <v>26624879.481728002</v>
      </c>
      <c r="G70" s="45">
        <v>24275624</v>
      </c>
    </row>
    <row r="71" spans="1:7" x14ac:dyDescent="0.3">
      <c r="B71" s="44" t="s">
        <v>100</v>
      </c>
      <c r="C71" s="44"/>
      <c r="D71" s="45">
        <f>VLOOKUP(B71,'[1]1. BS'!$B$8:$H$79,7,FALSE)</f>
        <v>9838851</v>
      </c>
      <c r="E71" s="45">
        <v>4076828</v>
      </c>
      <c r="F71" s="45">
        <v>5157007.2297200002</v>
      </c>
      <c r="G71" s="45">
        <v>1777221</v>
      </c>
    </row>
    <row r="72" spans="1:7" x14ac:dyDescent="0.3">
      <c r="B72" s="30" t="s">
        <v>101</v>
      </c>
      <c r="D72" s="45">
        <f>VLOOKUP(B72,'[1]1. BS'!$B$8:$H$79,7,FALSE)</f>
        <v>48869</v>
      </c>
      <c r="E72" s="45">
        <v>52838</v>
      </c>
      <c r="F72" s="45">
        <v>52140.27</v>
      </c>
      <c r="G72" s="45">
        <v>281847</v>
      </c>
    </row>
    <row r="73" spans="1:7" x14ac:dyDescent="0.3">
      <c r="B73" s="30" t="s">
        <v>102</v>
      </c>
      <c r="D73" s="45">
        <f>VLOOKUP(B73,'[1]1. BS'!$B$8:$H$79,7,FALSE)</f>
        <v>0</v>
      </c>
      <c r="E73" s="45">
        <v>0</v>
      </c>
      <c r="F73" s="45">
        <v>0</v>
      </c>
      <c r="G73" s="45">
        <v>98660</v>
      </c>
    </row>
    <row r="74" spans="1:7" x14ac:dyDescent="0.3">
      <c r="B74" s="56" t="s">
        <v>103</v>
      </c>
      <c r="C74" s="56"/>
      <c r="D74" s="47">
        <f>VLOOKUP(B74,'[1]1. BS'!$B$8:$H$79,7,FALSE)</f>
        <v>4509561</v>
      </c>
      <c r="E74" s="47">
        <v>12948647</v>
      </c>
      <c r="F74" s="47">
        <v>17855813.381151997</v>
      </c>
      <c r="G74" s="47">
        <v>23586774</v>
      </c>
    </row>
    <row r="75" spans="1:7" x14ac:dyDescent="0.3">
      <c r="B75" s="43" t="s">
        <v>104</v>
      </c>
      <c r="C75" s="48"/>
      <c r="D75" s="48">
        <f>SUM(D66:D74)</f>
        <v>356014839</v>
      </c>
      <c r="E75" s="48">
        <v>319709365</v>
      </c>
      <c r="F75" s="48">
        <v>278616311.00958043</v>
      </c>
      <c r="G75" s="48">
        <v>308809021</v>
      </c>
    </row>
    <row r="76" spans="1:7" ht="14.4" thickBot="1" x14ac:dyDescent="0.35">
      <c r="B76" s="43" t="s">
        <v>105</v>
      </c>
      <c r="C76" s="49"/>
      <c r="D76" s="49">
        <f>D63+D75</f>
        <v>510239345</v>
      </c>
      <c r="E76" s="49">
        <v>470626140</v>
      </c>
      <c r="F76" s="49">
        <v>370091697.25518465</v>
      </c>
      <c r="G76" s="49">
        <v>347840649</v>
      </c>
    </row>
    <row r="77" spans="1:7" ht="15" thickTop="1" thickBot="1" x14ac:dyDescent="0.35">
      <c r="B77" s="43" t="s">
        <v>106</v>
      </c>
      <c r="C77" s="52"/>
      <c r="D77" s="52">
        <f>D52+D76</f>
        <v>1062764548.8084978</v>
      </c>
      <c r="E77" s="52">
        <v>1003162029</v>
      </c>
      <c r="F77" s="52">
        <v>853913215.92413747</v>
      </c>
      <c r="G77" s="52">
        <v>831229467</v>
      </c>
    </row>
    <row r="78" spans="1:7" ht="14.4" thickTop="1" x14ac:dyDescent="0.3">
      <c r="D78" s="55"/>
      <c r="E78" s="55"/>
      <c r="F78" s="55"/>
      <c r="G78" s="55"/>
    </row>
    <row r="79" spans="1:7" x14ac:dyDescent="0.3">
      <c r="B79" s="29" t="s">
        <v>107</v>
      </c>
      <c r="C79" s="29"/>
      <c r="D79" s="57">
        <f t="shared" ref="D79" si="0">D36-D75</f>
        <v>401585111</v>
      </c>
      <c r="E79" s="57">
        <v>401802399</v>
      </c>
      <c r="F79" s="57">
        <v>340417359.8168996</v>
      </c>
      <c r="G79" s="57">
        <v>328227847</v>
      </c>
    </row>
    <row r="80" spans="1:7" x14ac:dyDescent="0.3">
      <c r="B80" s="29"/>
      <c r="C80" s="29"/>
      <c r="D80" s="29"/>
      <c r="E80" s="29"/>
      <c r="F80" s="29"/>
      <c r="G80" s="29"/>
    </row>
    <row r="81" spans="4:7" x14ac:dyDescent="0.3">
      <c r="D81" s="32"/>
      <c r="E81" s="32"/>
      <c r="F81" s="32"/>
      <c r="G81" s="3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</vt:lpstr>
      <vt:lpstr>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 Bascau</dc:creator>
  <cp:lastModifiedBy>Gabriela Andrei</cp:lastModifiedBy>
  <dcterms:created xsi:type="dcterms:W3CDTF">2023-02-26T16:16:38Z</dcterms:created>
  <dcterms:modified xsi:type="dcterms:W3CDTF">2024-04-29T08:03:32Z</dcterms:modified>
</cp:coreProperties>
</file>