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cumente\Controlling\IFRS2023\Prezentare&amp;ComunicatPresa\"/>
    </mc:Choice>
  </mc:AlternateContent>
  <xr:revisionPtr revIDLastSave="0" documentId="13_ncr:1_{146F9F71-DAD7-4F00-8CC6-B7AD22A1C882}" xr6:coauthVersionLast="47" xr6:coauthVersionMax="47" xr10:uidLastSave="{00000000-0000-0000-0000-000000000000}"/>
  <bookViews>
    <workbookView xWindow="-120" yWindow="-120" windowWidth="29040" windowHeight="15720" xr2:uid="{E4CD93D6-48B6-4829-8232-1C73F71F4B17}"/>
  </bookViews>
  <sheets>
    <sheet name="5. SOC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2" i="1" l="1"/>
  <c r="X25" i="1"/>
  <c r="X29" i="1"/>
  <c r="X31" i="1"/>
  <c r="W12" i="1"/>
  <c r="W25" i="1"/>
  <c r="W29" i="1"/>
  <c r="W31" i="1"/>
  <c r="O5" i="1"/>
  <c r="P6" i="1"/>
  <c r="P5" i="1"/>
  <c r="D55" i="1"/>
  <c r="E51" i="1"/>
  <c r="K52" i="1"/>
  <c r="D54" i="1" l="1"/>
  <c r="D57" i="1" l="1"/>
  <c r="E35" i="1" l="1"/>
  <c r="F35" i="1"/>
  <c r="D38" i="1"/>
  <c r="N38" i="1" s="1"/>
  <c r="N12" i="1"/>
  <c r="N25" i="1"/>
  <c r="N29" i="1"/>
  <c r="N31" i="1"/>
  <c r="N36" i="1"/>
  <c r="N39" i="1"/>
  <c r="N40" i="1"/>
  <c r="N41" i="1"/>
  <c r="N42" i="1"/>
  <c r="N43" i="1"/>
  <c r="N44" i="1"/>
  <c r="N45" i="1"/>
  <c r="N46" i="1"/>
  <c r="N48" i="1"/>
  <c r="N50" i="1"/>
  <c r="N52" i="1"/>
  <c r="N53" i="1"/>
  <c r="N54" i="1"/>
  <c r="N55" i="1"/>
  <c r="O10" i="1"/>
  <c r="O53" i="1"/>
  <c r="O52" i="1"/>
  <c r="O50" i="1"/>
  <c r="O48" i="1"/>
  <c r="O46" i="1"/>
  <c r="O45" i="1"/>
  <c r="O44" i="1"/>
  <c r="O43" i="1"/>
  <c r="O42" i="1"/>
  <c r="O41" i="1"/>
  <c r="O40" i="1"/>
  <c r="O39" i="1"/>
  <c r="O36" i="1"/>
  <c r="O31" i="1"/>
  <c r="O25" i="1"/>
  <c r="O12" i="1"/>
  <c r="P44" i="1" l="1"/>
  <c r="P43" i="1"/>
  <c r="P19" i="1" l="1"/>
  <c r="O19" i="1"/>
  <c r="P37" i="1"/>
  <c r="O37" i="1"/>
  <c r="P26" i="1"/>
  <c r="O26" i="1"/>
  <c r="P33" i="1"/>
  <c r="O33" i="1"/>
  <c r="P20" i="1"/>
  <c r="O20" i="1"/>
  <c r="P34" i="1"/>
  <c r="O34" i="1"/>
  <c r="P21" i="1"/>
  <c r="O21" i="1"/>
  <c r="P22" i="1"/>
  <c r="O22" i="1"/>
  <c r="P38" i="1"/>
  <c r="O38" i="1"/>
  <c r="P10" i="1"/>
  <c r="P23" i="1"/>
  <c r="O23" i="1"/>
  <c r="P47" i="1"/>
  <c r="O47" i="1"/>
  <c r="P11" i="1"/>
  <c r="O11" i="1"/>
  <c r="P24" i="1"/>
  <c r="O24" i="1"/>
  <c r="P49" i="1"/>
  <c r="O49" i="1"/>
  <c r="P13" i="1"/>
  <c r="O13" i="1"/>
  <c r="P51" i="1"/>
  <c r="O51" i="1"/>
  <c r="P14" i="1"/>
  <c r="O14" i="1"/>
  <c r="P27" i="1"/>
  <c r="O27" i="1"/>
  <c r="P54" i="1"/>
  <c r="O54" i="1"/>
  <c r="P15" i="1"/>
  <c r="O15" i="1"/>
  <c r="P28" i="1"/>
  <c r="O28" i="1"/>
  <c r="P55" i="1"/>
  <c r="O55" i="1"/>
  <c r="P16" i="1"/>
  <c r="O16" i="1"/>
  <c r="P29" i="1"/>
  <c r="O29" i="1"/>
  <c r="P17" i="1"/>
  <c r="O17" i="1"/>
  <c r="P30" i="1"/>
  <c r="O30" i="1"/>
  <c r="P18" i="1"/>
  <c r="O18" i="1"/>
  <c r="P32" i="1"/>
  <c r="O32" i="1"/>
  <c r="O35" i="1"/>
  <c r="P57" i="1"/>
  <c r="U33" i="1" l="1"/>
  <c r="U23" i="1"/>
  <c r="U19" i="1"/>
  <c r="U51" i="1" l="1"/>
  <c r="U11" i="1"/>
  <c r="U13" i="1"/>
  <c r="U22" i="1"/>
  <c r="U32" i="1"/>
  <c r="U49" i="1"/>
  <c r="U38" i="1"/>
  <c r="U27" i="1"/>
  <c r="U16" i="1"/>
  <c r="U20" i="1"/>
  <c r="U29" i="1"/>
  <c r="U44" i="1"/>
  <c r="U21" i="1"/>
  <c r="U30" i="1"/>
  <c r="U47" i="1"/>
  <c r="U10" i="1"/>
  <c r="U28" i="1"/>
  <c r="U43" i="1"/>
  <c r="U14" i="1"/>
  <c r="U15" i="1"/>
  <c r="U24" i="1"/>
  <c r="U34" i="1"/>
  <c r="U54" i="1"/>
  <c r="U17" i="1"/>
  <c r="U26" i="1"/>
  <c r="U55" i="1"/>
  <c r="U37" i="1"/>
  <c r="U18" i="1"/>
  <c r="Q44" i="1" l="1"/>
  <c r="Q43" i="1"/>
  <c r="Q18" i="1"/>
  <c r="R44" i="1"/>
  <c r="R43" i="1"/>
  <c r="R18" i="1"/>
  <c r="S44" i="1"/>
  <c r="S43" i="1"/>
  <c r="T44" i="1"/>
  <c r="T43" i="1"/>
  <c r="S18" i="1"/>
  <c r="T38" i="1"/>
  <c r="T18" i="1"/>
  <c r="T49" i="1"/>
  <c r="S49" i="1"/>
  <c r="R49" i="1"/>
  <c r="Q49" i="1"/>
  <c r="T55" i="1"/>
  <c r="S55" i="1"/>
  <c r="R55" i="1"/>
  <c r="Q55" i="1"/>
  <c r="T33" i="1"/>
  <c r="S33" i="1"/>
  <c r="R33" i="1"/>
  <c r="Q33" i="1"/>
  <c r="T29" i="1"/>
  <c r="R29" i="1"/>
  <c r="Q29" i="1"/>
  <c r="T28" i="1"/>
  <c r="S28" i="1"/>
  <c r="R28" i="1"/>
  <c r="Q28" i="1"/>
  <c r="T27" i="1"/>
  <c r="S27" i="1"/>
  <c r="Q27" i="1"/>
  <c r="T26" i="1"/>
  <c r="R26" i="1"/>
  <c r="Q26" i="1"/>
  <c r="T23" i="1"/>
  <c r="S23" i="1"/>
  <c r="R23" i="1"/>
  <c r="Q23" i="1"/>
  <c r="T22" i="1"/>
  <c r="R22" i="1"/>
  <c r="Q22" i="1"/>
  <c r="T21" i="1"/>
  <c r="S21" i="1"/>
  <c r="T20" i="1"/>
  <c r="R20" i="1"/>
  <c r="Q20" i="1"/>
  <c r="T19" i="1"/>
  <c r="S19" i="1"/>
  <c r="R19" i="1"/>
  <c r="T17" i="1"/>
  <c r="R17" i="1"/>
  <c r="Q17" i="1"/>
  <c r="T16" i="1"/>
  <c r="S16" i="1"/>
  <c r="R16" i="1"/>
  <c r="Q16" i="1"/>
  <c r="T15" i="1"/>
  <c r="R15" i="1"/>
  <c r="Q15" i="1"/>
  <c r="T14" i="1"/>
  <c r="S14" i="1"/>
  <c r="R14" i="1"/>
  <c r="Q14" i="1"/>
  <c r="S13" i="1"/>
  <c r="R13" i="1"/>
  <c r="Q13" i="1"/>
  <c r="T11" i="1"/>
  <c r="Q11" i="1"/>
  <c r="T10" i="1"/>
  <c r="R10" i="1"/>
  <c r="Q10" i="1"/>
  <c r="T6" i="1" l="1"/>
  <c r="P2" i="1"/>
  <c r="Q6" i="1"/>
  <c r="R21" i="1"/>
  <c r="R11" i="1"/>
  <c r="Q19" i="1"/>
  <c r="Q21" i="1"/>
  <c r="Q47" i="1"/>
  <c r="R38" i="1"/>
  <c r="S10" i="1"/>
  <c r="S6" i="1" s="1"/>
  <c r="S15" i="1"/>
  <c r="S17" i="1"/>
  <c r="S20" i="1"/>
  <c r="S22" i="1"/>
  <c r="S26" i="1"/>
  <c r="T47" i="1"/>
  <c r="Q38" i="1"/>
  <c r="R27" i="1"/>
  <c r="S11" i="1"/>
  <c r="S29" i="1"/>
  <c r="T13" i="1"/>
  <c r="S47" i="1"/>
  <c r="R47" i="1"/>
  <c r="S38" i="1"/>
  <c r="T30" i="1"/>
  <c r="R6" i="1" l="1"/>
  <c r="Q30" i="1"/>
  <c r="Q24" i="1"/>
  <c r="Q5" i="1" s="1"/>
  <c r="S30" i="1"/>
  <c r="R30" i="1"/>
  <c r="J5" i="1"/>
  <c r="T24" i="1"/>
  <c r="T5" i="1" s="1"/>
  <c r="H5" i="1"/>
  <c r="R24" i="1"/>
  <c r="R5" i="1" s="1"/>
  <c r="I5" i="1"/>
  <c r="S24" i="1"/>
  <c r="S5" i="1" s="1"/>
  <c r="G5" i="1"/>
  <c r="G35" i="1" l="1"/>
  <c r="Q32" i="1"/>
  <c r="J35" i="1"/>
  <c r="T32" i="1"/>
  <c r="I35" i="1"/>
  <c r="S32" i="1"/>
  <c r="T34" i="1"/>
  <c r="R32" i="1"/>
  <c r="S34" i="1"/>
  <c r="H35" i="1"/>
  <c r="Q34" i="1"/>
  <c r="T54" i="1" l="1"/>
  <c r="T51" i="1"/>
  <c r="R34" i="1"/>
  <c r="T37" i="1"/>
  <c r="Q37" i="1"/>
  <c r="Q51" i="1"/>
  <c r="S54" i="1" l="1"/>
  <c r="S51" i="1"/>
  <c r="R37" i="1"/>
  <c r="S37" i="1"/>
  <c r="Q54" i="1"/>
  <c r="R51" i="1"/>
  <c r="R54" i="1" l="1"/>
  <c r="D19" i="1" l="1"/>
  <c r="N19" i="1" s="1"/>
  <c r="W19" i="1" s="1"/>
  <c r="X19" i="1" s="1"/>
  <c r="D18" i="1"/>
  <c r="N18" i="1" s="1"/>
  <c r="W18" i="1" s="1"/>
  <c r="X18" i="1" s="1"/>
  <c r="D21" i="1"/>
  <c r="N21" i="1" s="1"/>
  <c r="W21" i="1" s="1"/>
  <c r="X21" i="1" s="1"/>
  <c r="D27" i="1" l="1"/>
  <c r="N27" i="1" s="1"/>
  <c r="W27" i="1" s="1"/>
  <c r="X27" i="1" s="1"/>
  <c r="D22" i="1"/>
  <c r="N22" i="1" s="1"/>
  <c r="W22" i="1" s="1"/>
  <c r="X22" i="1" s="1"/>
  <c r="D47" i="1" l="1"/>
  <c r="N47" i="1" l="1"/>
  <c r="D49" i="1"/>
  <c r="N49" i="1" s="1"/>
  <c r="D20" i="1" l="1"/>
  <c r="N20" i="1" s="1"/>
  <c r="W20" i="1" s="1"/>
  <c r="X20" i="1" s="1"/>
  <c r="D14" i="1"/>
  <c r="N14" i="1" s="1"/>
  <c r="W14" i="1" s="1"/>
  <c r="X14" i="1" s="1"/>
  <c r="D26" i="1"/>
  <c r="D15" i="1"/>
  <c r="N15" i="1" s="1"/>
  <c r="W15" i="1" s="1"/>
  <c r="X15" i="1" s="1"/>
  <c r="D11" i="1"/>
  <c r="N11" i="1" s="1"/>
  <c r="W11" i="1" s="1"/>
  <c r="X11" i="1" s="1"/>
  <c r="D13" i="1"/>
  <c r="N13" i="1" s="1"/>
  <c r="W13" i="1" s="1"/>
  <c r="X13" i="1" s="1"/>
  <c r="D23" i="1"/>
  <c r="N23" i="1" s="1"/>
  <c r="W23" i="1" s="1"/>
  <c r="X23" i="1" s="1"/>
  <c r="D10" i="1"/>
  <c r="N26" i="1" l="1"/>
  <c r="W26" i="1" s="1"/>
  <c r="X26" i="1" s="1"/>
  <c r="N10" i="1"/>
  <c r="W10" i="1" s="1"/>
  <c r="X10" i="1" s="1"/>
  <c r="D16" i="1" l="1"/>
  <c r="N16" i="1" l="1"/>
  <c r="W16" i="1" s="1"/>
  <c r="X16" i="1" s="1"/>
  <c r="D17" i="1" l="1"/>
  <c r="N17" i="1" l="1"/>
  <c r="W17" i="1" s="1"/>
  <c r="X17" i="1" s="1"/>
  <c r="D24" i="1"/>
  <c r="N24" i="1" l="1"/>
  <c r="N5" i="1" l="1"/>
  <c r="W24" i="1"/>
  <c r="X24" i="1" s="1"/>
  <c r="D28" i="1"/>
  <c r="N28" i="1" l="1"/>
  <c r="W28" i="1" s="1"/>
  <c r="X28" i="1" s="1"/>
  <c r="D30" i="1"/>
  <c r="N30" i="1" l="1"/>
  <c r="W30" i="1" s="1"/>
  <c r="X30" i="1" s="1"/>
  <c r="D32" i="1"/>
  <c r="N32" i="1" l="1"/>
  <c r="W32" i="1" s="1"/>
  <c r="X32" i="1" s="1"/>
  <c r="D33" i="1" l="1"/>
  <c r="D35" i="1" s="1"/>
  <c r="N33" i="1" l="1"/>
  <c r="W33" i="1" s="1"/>
  <c r="X33" i="1" s="1"/>
  <c r="D34" i="1"/>
  <c r="D51" i="1" s="1"/>
  <c r="D37" i="1"/>
  <c r="N37" i="1" l="1"/>
  <c r="N51" i="1"/>
  <c r="N34" i="1"/>
  <c r="W34" i="1" s="1"/>
  <c r="X34" i="1" s="1"/>
  <c r="N35" i="1"/>
</calcChain>
</file>

<file path=xl/sharedStrings.xml><?xml version="1.0" encoding="utf-8"?>
<sst xmlns="http://schemas.openxmlformats.org/spreadsheetml/2006/main" count="60" uniqueCount="50">
  <si>
    <t>Amounts are in RON, unless otherwise stated.</t>
  </si>
  <si>
    <t>Operating margin</t>
  </si>
  <si>
    <t>formule</t>
  </si>
  <si>
    <t>Revenues</t>
  </si>
  <si>
    <t>Other income</t>
  </si>
  <si>
    <t>Cost of goods sold</t>
  </si>
  <si>
    <t>Salaries and other employee benefits</t>
  </si>
  <si>
    <t>Repairs, maintenance and materials cost</t>
  </si>
  <si>
    <t>Depreciation and amortisation</t>
  </si>
  <si>
    <t>Utilities</t>
  </si>
  <si>
    <t>Impairment of property, plant and equipment</t>
  </si>
  <si>
    <t>Write-down of inventories, net</t>
  </si>
  <si>
    <t>Change in provisions, net</t>
  </si>
  <si>
    <t>Other operating expenses</t>
  </si>
  <si>
    <t>Operating profit/ (loss)</t>
  </si>
  <si>
    <t>Finance income</t>
  </si>
  <si>
    <t>Finance income - other</t>
  </si>
  <si>
    <t>Finance costs</t>
  </si>
  <si>
    <t>Other gains and losses</t>
  </si>
  <si>
    <t>Net finance (cost)/income</t>
  </si>
  <si>
    <t>Profit before tax</t>
  </si>
  <si>
    <t>Income tax expense</t>
  </si>
  <si>
    <t>Profit for the year</t>
  </si>
  <si>
    <t>Profit for the year attributable to:</t>
  </si>
  <si>
    <t>-          owners of the Company</t>
  </si>
  <si>
    <t>-          non-controlling interests</t>
  </si>
  <si>
    <t>Other comprehensive income</t>
  </si>
  <si>
    <t>Items that will never be reclassified to profit or loss</t>
  </si>
  <si>
    <t>Revaluation of property, plant and equipment</t>
  </si>
  <si>
    <t xml:space="preserve">Related tax </t>
  </si>
  <si>
    <t>Items that are or may be reclassified subsequently to PL</t>
  </si>
  <si>
    <t>Foreign operations - foreign currency translation difference</t>
  </si>
  <si>
    <t>Other comprehensive income, net of tax</t>
  </si>
  <si>
    <t>Total comprehensive income</t>
  </si>
  <si>
    <t>Total comprehensive income attributable to:</t>
  </si>
  <si>
    <t>Earnings per share</t>
  </si>
  <si>
    <t>Check PL profit with PL from SOCE</t>
  </si>
  <si>
    <t>Check Other comprehensive income, net of tax from SOCI with SOCE</t>
  </si>
  <si>
    <t>Check Total comprehensive income from SOCI with SOCE</t>
  </si>
  <si>
    <t>Q1</t>
  </si>
  <si>
    <t>Q2</t>
  </si>
  <si>
    <t>Q3</t>
  </si>
  <si>
    <t>Q4</t>
  </si>
  <si>
    <t>Cumulated Results</t>
  </si>
  <si>
    <t>Quartely Results</t>
  </si>
  <si>
    <t>STATEMENT OF COMPREHENSIVE INCOME -  CONSO</t>
  </si>
  <si>
    <t>Cost of fuel and transport services</t>
  </si>
  <si>
    <t>Reversal of Expected credit losses/(Expected credit losses)</t>
  </si>
  <si>
    <t>Var Q3</t>
  </si>
  <si>
    <t>2023vs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</si>
</sst>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0000CC"/>
      <name val="Tahoma"/>
      <family val="2"/>
    </font>
    <font>
      <b/>
      <i/>
      <sz val="8"/>
      <color theme="1"/>
      <name val="Tahoma"/>
      <family val="2"/>
    </font>
    <font>
      <i/>
      <sz val="8"/>
      <color rgb="FFFF0000"/>
      <name val="Tahoma"/>
      <family val="2"/>
    </font>
    <font>
      <i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0" fontId="4" fillId="0" borderId="0" xfId="0" applyFont="1"/>
    <xf numFmtId="165" fontId="2" fillId="0" borderId="0" xfId="2" applyNumberFormat="1" applyFont="1"/>
    <xf numFmtId="16" fontId="5" fillId="2" borderId="1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0" xfId="0" applyFont="1"/>
    <xf numFmtId="164" fontId="6" fillId="0" borderId="0" xfId="1" applyNumberFormat="1" applyFont="1" applyAlignment="1"/>
    <xf numFmtId="164" fontId="3" fillId="0" borderId="0" xfId="1" applyNumberFormat="1" applyFont="1"/>
    <xf numFmtId="0" fontId="7" fillId="0" borderId="0" xfId="0" applyFont="1"/>
    <xf numFmtId="164" fontId="6" fillId="0" borderId="0" xfId="1" applyNumberFormat="1" applyFont="1" applyFill="1" applyAlignment="1"/>
    <xf numFmtId="0" fontId="8" fillId="0" borderId="0" xfId="0" applyFont="1"/>
    <xf numFmtId="164" fontId="3" fillId="0" borderId="0" xfId="1" applyNumberFormat="1" applyFont="1" applyFill="1"/>
    <xf numFmtId="164" fontId="5" fillId="0" borderId="3" xfId="1" applyNumberFormat="1" applyFont="1" applyBorder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3" fillId="0" borderId="0" xfId="2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164" fontId="11" fillId="0" borderId="0" xfId="1" applyNumberFormat="1" applyFont="1" applyFill="1"/>
    <xf numFmtId="0" fontId="5" fillId="0" borderId="0" xfId="0" applyFont="1" applyAlignment="1">
      <alignment horizontal="center"/>
    </xf>
    <xf numFmtId="165" fontId="3" fillId="0" borderId="0" xfId="0" applyNumberFormat="1" applyFont="1"/>
    <xf numFmtId="164" fontId="6" fillId="3" borderId="0" xfId="1" applyNumberFormat="1" applyFont="1" applyFill="1" applyAlignment="1"/>
    <xf numFmtId="166" fontId="3" fillId="0" borderId="0" xfId="1" applyNumberFormat="1" applyFont="1"/>
    <xf numFmtId="10" fontId="11" fillId="0" borderId="0" xfId="2" applyNumberFormat="1" applyFont="1" applyFill="1"/>
    <xf numFmtId="16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3" xfId="1" applyNumberFormat="1" applyFont="1" applyFill="1" applyBorder="1"/>
    <xf numFmtId="166" fontId="3" fillId="0" borderId="0" xfId="1" applyNumberFormat="1" applyFont="1" applyFill="1"/>
    <xf numFmtId="164" fontId="3" fillId="0" borderId="0" xfId="0" applyNumberFormat="1" applyFont="1"/>
    <xf numFmtId="16" fontId="5" fillId="4" borderId="1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9" fontId="3" fillId="0" borderId="0" xfId="0" applyNumberFormat="1" applyFont="1"/>
    <xf numFmtId="164" fontId="6" fillId="4" borderId="0" xfId="1" applyNumberFormat="1" applyFont="1" applyFill="1" applyAlignment="1"/>
    <xf numFmtId="0" fontId="7" fillId="4" borderId="0" xfId="0" applyFont="1" applyFill="1"/>
    <xf numFmtId="164" fontId="5" fillId="4" borderId="3" xfId="1" applyNumberFormat="1" applyFont="1" applyFill="1" applyBorder="1"/>
    <xf numFmtId="0" fontId="3" fillId="4" borderId="0" xfId="0" applyFont="1" applyFill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ocumente\Controlling\IFRS2023\09_September\Conso\F%201_Aquila%20Consolidated%20IFRS%20FS%202023_Sept.xlsx" TargetMode="External"/><Relationship Id="rId1" Type="http://schemas.openxmlformats.org/officeDocument/2006/relationships/externalLinkPath" Target="/Documente/Controlling/IFRS2023/09_September/Conso/F%201_Aquila%20Consolidated%20IFRS%20FS%202023_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"/>
      <sheetName val=" 0.1 Shares held"/>
      <sheetName val="0.2_Fin indicators"/>
      <sheetName val="0.3 Adjusted TB 2023"/>
      <sheetName val="Check Finance cost"/>
      <sheetName val="0.4.Conso_Adj List"/>
      <sheetName val="Adj_Workings"/>
      <sheetName val="1. BS"/>
      <sheetName val="2. SOCI"/>
      <sheetName val="3. SOCE"/>
      <sheetName val="4.CF_2023"/>
      <sheetName val="5.W_CF"/>
      <sheetName val="6. Revenue"/>
      <sheetName val="10.1 Workings Expenses"/>
      <sheetName val="9+10 Income and Expenses"/>
      <sheetName val="7. Net finance costs"/>
      <sheetName val="8. EPS"/>
      <sheetName val="9. Income Taxes"/>
      <sheetName val="10. Inventories"/>
      <sheetName val="13. Employee benefits"/>
      <sheetName val="11. Trade and other recev"/>
      <sheetName val="12. Cash and Cash equivalents"/>
      <sheetName val="13. PPE"/>
      <sheetName val="3.1 Workings"/>
      <sheetName val="14. Loans to RP and RP receivab"/>
      <sheetName val="15. Capital and reserves"/>
      <sheetName val="20. Intangible assets"/>
      <sheetName val="14.1 Working Income Tax"/>
      <sheetName val="21. Investment Properties"/>
      <sheetName val="16+17. Trade and other payables"/>
      <sheetName val="19. Loans and borrowings"/>
      <sheetName val="20. Leasing+ROU"/>
      <sheetName val="21. Financial instruments"/>
      <sheetName val="22. Related Parties"/>
      <sheetName val="31. Guarante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Q1">
            <v>9</v>
          </cell>
        </row>
        <row r="4">
          <cell r="D4" t="str">
            <v>MTD</v>
          </cell>
          <cell r="E4" t="str">
            <v>MTD</v>
          </cell>
          <cell r="F4" t="str">
            <v>MTD</v>
          </cell>
          <cell r="G4" t="str">
            <v>MTD</v>
          </cell>
          <cell r="H4" t="str">
            <v>MTD</v>
          </cell>
          <cell r="I4" t="str">
            <v>MTD</v>
          </cell>
          <cell r="J4" t="str">
            <v>MTD</v>
          </cell>
          <cell r="K4" t="str">
            <v>MTD</v>
          </cell>
          <cell r="L4" t="str">
            <v>MTD</v>
          </cell>
          <cell r="M4" t="str">
            <v>MTD</v>
          </cell>
          <cell r="N4" t="str">
            <v>MTD</v>
          </cell>
          <cell r="O4" t="str">
            <v>MTD</v>
          </cell>
          <cell r="P4" t="str">
            <v>MTD</v>
          </cell>
          <cell r="Q4" t="str">
            <v>YTD</v>
          </cell>
        </row>
        <row r="5">
          <cell r="B5" t="str">
            <v>Operating margin</v>
          </cell>
          <cell r="D5">
            <v>4.3807861616346491E-2</v>
          </cell>
          <cell r="E5">
            <v>2.520739716575663E-2</v>
          </cell>
          <cell r="F5">
            <v>4.2915143849007735E-2</v>
          </cell>
          <cell r="G5">
            <v>7.4984018831398574E-2</v>
          </cell>
          <cell r="H5">
            <v>3.0622159746786785E-2</v>
          </cell>
          <cell r="I5">
            <v>4.3625646049475351E-2</v>
          </cell>
          <cell r="J5">
            <v>2.0130112778074531E-2</v>
          </cell>
          <cell r="K5">
            <v>4.9456324059661994E-2</v>
          </cell>
          <cell r="L5">
            <v>5.0560877498113527E-2</v>
          </cell>
          <cell r="M5">
            <v>5.8924366681945332E-2</v>
          </cell>
          <cell r="N5">
            <v>4.5002615411503966E-2</v>
          </cell>
          <cell r="O5">
            <v>-0.16672198199080931</v>
          </cell>
          <cell r="P5">
            <v>-0.16672198199080931</v>
          </cell>
          <cell r="Q5">
            <v>4.5318661146985198E-2</v>
          </cell>
        </row>
        <row r="7">
          <cell r="D7">
            <v>45291</v>
          </cell>
          <cell r="E7" t="str">
            <v>31 Jan</v>
          </cell>
          <cell r="F7">
            <v>44985</v>
          </cell>
          <cell r="G7">
            <v>45016</v>
          </cell>
          <cell r="H7">
            <v>45046</v>
          </cell>
          <cell r="I7">
            <v>45077</v>
          </cell>
          <cell r="J7">
            <v>45107</v>
          </cell>
          <cell r="K7">
            <v>45138</v>
          </cell>
          <cell r="L7">
            <v>45169</v>
          </cell>
          <cell r="M7">
            <v>45199</v>
          </cell>
          <cell r="N7">
            <v>45230</v>
          </cell>
          <cell r="O7">
            <v>45260</v>
          </cell>
          <cell r="P7">
            <v>45291</v>
          </cell>
          <cell r="Q7" t="str">
            <v>YTD</v>
          </cell>
        </row>
        <row r="8">
          <cell r="D8">
            <v>2022</v>
          </cell>
          <cell r="E8">
            <v>2023</v>
          </cell>
          <cell r="F8">
            <v>2023</v>
          </cell>
          <cell r="G8">
            <v>2023</v>
          </cell>
          <cell r="H8">
            <v>2023</v>
          </cell>
          <cell r="I8">
            <v>2023</v>
          </cell>
          <cell r="J8">
            <v>2023</v>
          </cell>
          <cell r="K8">
            <v>2023</v>
          </cell>
          <cell r="L8">
            <v>2023</v>
          </cell>
          <cell r="M8">
            <v>2023</v>
          </cell>
          <cell r="N8">
            <v>2023</v>
          </cell>
          <cell r="O8">
            <v>2023</v>
          </cell>
          <cell r="P8">
            <v>2023</v>
          </cell>
          <cell r="Q8">
            <v>2023</v>
          </cell>
        </row>
        <row r="10">
          <cell r="B10" t="str">
            <v>Revenues</v>
          </cell>
          <cell r="D10">
            <v>2210325473.8084469</v>
          </cell>
          <cell r="E10">
            <v>169472321.07626402</v>
          </cell>
          <cell r="F10">
            <v>177875014.03923619</v>
          </cell>
          <cell r="G10">
            <v>214627620.60594392</v>
          </cell>
          <cell r="H10">
            <v>180310611.93259883</v>
          </cell>
          <cell r="I10">
            <v>191990653.40188956</v>
          </cell>
          <cell r="J10">
            <v>187297677.95372415</v>
          </cell>
          <cell r="K10">
            <v>189284095.57232237</v>
          </cell>
          <cell r="L10">
            <v>202207048.50338745</v>
          </cell>
          <cell r="M10">
            <v>243894085.08837318</v>
          </cell>
          <cell r="N10">
            <v>-1758264813.8037398</v>
          </cell>
          <cell r="O10">
            <v>1305685.6299999999</v>
          </cell>
          <cell r="P10">
            <v>-1305685.6299999999</v>
          </cell>
          <cell r="Q10">
            <v>1756959128.1737397</v>
          </cell>
        </row>
        <row r="11">
          <cell r="B11" t="str">
            <v>Other income</v>
          </cell>
          <cell r="D11">
            <v>8334407.8124713004</v>
          </cell>
          <cell r="E11">
            <v>749383.86222000001</v>
          </cell>
          <cell r="F11">
            <v>456987.74521157518</v>
          </cell>
          <cell r="G11">
            <v>1383047.6114007421</v>
          </cell>
          <cell r="H11">
            <v>510926.68440105859</v>
          </cell>
          <cell r="I11">
            <v>612021.28405583603</v>
          </cell>
          <cell r="J11">
            <v>419504.04346720316</v>
          </cell>
          <cell r="K11">
            <v>169956.90457577445</v>
          </cell>
          <cell r="L11">
            <v>524602.58397488575</v>
          </cell>
          <cell r="M11">
            <v>644513.20737565774</v>
          </cell>
          <cell r="N11">
            <v>-5470943.926682733</v>
          </cell>
          <cell r="O11">
            <v>0</v>
          </cell>
          <cell r="P11">
            <v>0</v>
          </cell>
          <cell r="Q11">
            <v>5470943.926682733</v>
          </cell>
        </row>
        <row r="12">
          <cell r="Q12">
            <v>0</v>
          </cell>
        </row>
        <row r="13">
          <cell r="B13" t="str">
            <v>Cost of goods sold</v>
          </cell>
          <cell r="D13">
            <v>-1623920847.0661082</v>
          </cell>
          <cell r="E13">
            <v>-125163576.51644796</v>
          </cell>
          <cell r="F13">
            <v>-129580582.47835547</v>
          </cell>
          <cell r="G13">
            <v>-153113197.77334744</v>
          </cell>
          <cell r="H13">
            <v>-132976450.08568555</v>
          </cell>
          <cell r="I13">
            <v>-143327840.93912184</v>
          </cell>
          <cell r="J13">
            <v>-137698653.2755276</v>
          </cell>
          <cell r="K13">
            <v>-139583910.4602989</v>
          </cell>
          <cell r="L13">
            <v>-151050309.6239686</v>
          </cell>
          <cell r="M13">
            <v>-181497044.87739873</v>
          </cell>
          <cell r="N13">
            <v>1294074605.9401522</v>
          </cell>
          <cell r="O13">
            <v>-83039.909999999989</v>
          </cell>
          <cell r="P13">
            <v>83039.909999999989</v>
          </cell>
          <cell r="Q13">
            <v>-1293991566.0301521</v>
          </cell>
        </row>
        <row r="14">
          <cell r="B14" t="str">
            <v>Cost of fuel and transport services</v>
          </cell>
          <cell r="D14">
            <v>-76972276.12000002</v>
          </cell>
          <cell r="E14">
            <v>-5419971.5</v>
          </cell>
          <cell r="F14">
            <v>-5876026.9914023001</v>
          </cell>
          <cell r="G14">
            <v>-6803674.2103279997</v>
          </cell>
          <cell r="H14">
            <v>-5475198.311167147</v>
          </cell>
          <cell r="I14">
            <v>-5379683.8497180641</v>
          </cell>
          <cell r="J14">
            <v>-5464025.7137656584</v>
          </cell>
          <cell r="K14">
            <v>-5492442.3152730018</v>
          </cell>
          <cell r="L14">
            <v>-6036056.2804767862</v>
          </cell>
          <cell r="M14">
            <v>-6816610.5004673973</v>
          </cell>
          <cell r="N14">
            <v>52666530.190868057</v>
          </cell>
          <cell r="O14">
            <v>-274204.58999999997</v>
          </cell>
          <cell r="P14">
            <v>274204.58999999997</v>
          </cell>
          <cell r="Q14">
            <v>-52763689.672598355</v>
          </cell>
        </row>
        <row r="15">
          <cell r="B15" t="str">
            <v>Salaries and other employee benefits</v>
          </cell>
          <cell r="D15">
            <v>-225893848.94769284</v>
          </cell>
          <cell r="E15">
            <v>-22070788.713266</v>
          </cell>
          <cell r="F15">
            <v>-21013595.485195048</v>
          </cell>
          <cell r="G15">
            <v>-20877872.191511646</v>
          </cell>
          <cell r="H15">
            <v>-21826873.393250324</v>
          </cell>
          <cell r="I15">
            <v>-21260228.168676808</v>
          </cell>
          <cell r="J15">
            <v>-21059496.087064356</v>
          </cell>
          <cell r="K15">
            <v>-19204666.792455852</v>
          </cell>
          <cell r="L15">
            <v>-20475303.836469352</v>
          </cell>
          <cell r="M15">
            <v>-20940126.028041482</v>
          </cell>
          <cell r="N15">
            <v>188728950.69593087</v>
          </cell>
          <cell r="O15">
            <v>0</v>
          </cell>
          <cell r="P15">
            <v>0</v>
          </cell>
          <cell r="Q15">
            <v>-188728950.69593087</v>
          </cell>
        </row>
        <row r="16">
          <cell r="B16" t="str">
            <v>Repairs, maintenance and materials cost</v>
          </cell>
          <cell r="D16">
            <v>-24112848.072348043</v>
          </cell>
          <cell r="E16">
            <v>-1657526.4585459998</v>
          </cell>
          <cell r="F16">
            <v>-2018349.224496274</v>
          </cell>
          <cell r="G16">
            <v>-2017721.2813776089</v>
          </cell>
          <cell r="H16">
            <v>-1763788.4771809364</v>
          </cell>
          <cell r="I16">
            <v>-1863985.0113955317</v>
          </cell>
          <cell r="J16">
            <v>-2156665.2459864523</v>
          </cell>
          <cell r="K16">
            <v>-1900241.5668474995</v>
          </cell>
          <cell r="L16">
            <v>-1747293.3849421926</v>
          </cell>
          <cell r="M16">
            <v>-2289432.4056201819</v>
          </cell>
          <cell r="N16">
            <v>17287392.033973295</v>
          </cell>
          <cell r="O16">
            <v>0</v>
          </cell>
          <cell r="P16">
            <v>0</v>
          </cell>
          <cell r="Q16">
            <v>-17415003.056392677</v>
          </cell>
        </row>
        <row r="17">
          <cell r="B17" t="str">
            <v>Depreciation and amortisation</v>
          </cell>
          <cell r="D17">
            <v>-50098660.38769009</v>
          </cell>
          <cell r="E17">
            <v>-4122476.0885802885</v>
          </cell>
          <cell r="F17">
            <v>-3615648.2507071546</v>
          </cell>
          <cell r="G17">
            <v>-3779351.2627820484</v>
          </cell>
          <cell r="H17">
            <v>-4488388.3818948623</v>
          </cell>
          <cell r="I17">
            <v>-4037280.5368582308</v>
          </cell>
          <cell r="J17">
            <v>-4110253.1727916747</v>
          </cell>
          <cell r="K17">
            <v>-3688040.2633227482</v>
          </cell>
          <cell r="L17">
            <v>-4035273.9987908639</v>
          </cell>
          <cell r="M17">
            <v>-4061301.8035723455</v>
          </cell>
          <cell r="N17">
            <v>36636684.160318799</v>
          </cell>
          <cell r="O17">
            <v>-651069.2054019568</v>
          </cell>
          <cell r="P17">
            <v>651069.2054019568</v>
          </cell>
          <cell r="Q17">
            <v>-35938013.759300217</v>
          </cell>
        </row>
        <row r="18">
          <cell r="B18" t="str">
            <v>Utilities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Impairment of property, plant and equipment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Reversal of Expected credit losses/(Expected credit losses)</v>
          </cell>
          <cell r="D20">
            <v>-19782562.510000002</v>
          </cell>
          <cell r="E20">
            <v>-658.84217799999999</v>
          </cell>
          <cell r="F20">
            <v>-2325.7047162250001</v>
          </cell>
          <cell r="G20">
            <v>-4355084.9355477607</v>
          </cell>
          <cell r="H20">
            <v>-181.5749648977071</v>
          </cell>
          <cell r="I20">
            <v>-2782.5185114871711</v>
          </cell>
          <cell r="J20">
            <v>-3193989.7187852189</v>
          </cell>
          <cell r="K20">
            <v>-247975.75040828437</v>
          </cell>
          <cell r="L20">
            <v>202229.22262576688</v>
          </cell>
          <cell r="M20">
            <v>-4875634.1027846327</v>
          </cell>
          <cell r="N20">
            <v>13018916.319144985</v>
          </cell>
          <cell r="O20">
            <v>-397.05226022005081</v>
          </cell>
          <cell r="P20">
            <v>397.05226022005081</v>
          </cell>
          <cell r="Q20">
            <v>-12476403.92527074</v>
          </cell>
        </row>
        <row r="21">
          <cell r="B21" t="str">
            <v>Write-down of inventories, net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Change in provisions, net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Other operating expenses</v>
          </cell>
          <cell r="D23">
            <v>-101049206.0333931</v>
          </cell>
          <cell r="E23">
            <v>-7514750.7134937486</v>
          </cell>
          <cell r="F23">
            <v>-8591941.8349372</v>
          </cell>
          <cell r="G23">
            <v>-8970125.0171958022</v>
          </cell>
          <cell r="H23">
            <v>-8769158.0302152522</v>
          </cell>
          <cell r="I23">
            <v>-8355157.3715450913</v>
          </cell>
          <cell r="J23">
            <v>-10263775.402990431</v>
          </cell>
          <cell r="K23">
            <v>-9975479.7583270445</v>
          </cell>
          <cell r="L23">
            <v>-9365877.3767054453</v>
          </cell>
          <cell r="M23">
            <v>-9687144.076559186</v>
          </cell>
          <cell r="N23">
            <v>82196163.182844952</v>
          </cell>
          <cell r="O23">
            <v>-514661.36842834164</v>
          </cell>
          <cell r="P23">
            <v>514661.36842834164</v>
          </cell>
          <cell r="Q23">
            <v>-81493409.581969202</v>
          </cell>
        </row>
        <row r="24">
          <cell r="B24" t="str">
            <v>Operating profit/ (loss)</v>
          </cell>
          <cell r="C24">
            <v>0</v>
          </cell>
          <cell r="D24">
            <v>96829632.483685926</v>
          </cell>
          <cell r="E24">
            <v>4271956.1059720153</v>
          </cell>
          <cell r="F24">
            <v>7633531.8146380913</v>
          </cell>
          <cell r="G24">
            <v>16093641.545254368</v>
          </cell>
          <cell r="H24">
            <v>5521500.362640921</v>
          </cell>
          <cell r="I24">
            <v>8375716.2901183348</v>
          </cell>
          <cell r="J24">
            <v>3770323.3802799508</v>
          </cell>
          <cell r="K24">
            <v>9361295.5699648075</v>
          </cell>
          <cell r="L24">
            <v>10223765.808634873</v>
          </cell>
          <cell r="M24">
            <v>14371304.501304876</v>
          </cell>
          <cell r="N24">
            <v>-79126515.207189336</v>
          </cell>
          <cell r="O24">
            <v>-217686.49609051849</v>
          </cell>
          <cell r="P24">
            <v>217686.49609051849</v>
          </cell>
          <cell r="Q24">
            <v>79623035.378808245</v>
          </cell>
        </row>
        <row r="25">
          <cell r="Q25">
            <v>0</v>
          </cell>
        </row>
        <row r="26">
          <cell r="B26" t="str">
            <v>Finance income</v>
          </cell>
          <cell r="D26">
            <v>7570116.3300000001</v>
          </cell>
          <cell r="E26">
            <v>27041.61</v>
          </cell>
          <cell r="F26">
            <v>4048182.4499999997</v>
          </cell>
          <cell r="G26">
            <v>369817.37000000104</v>
          </cell>
          <cell r="H26">
            <v>2283551.34</v>
          </cell>
          <cell r="I26">
            <v>1475235.5499999989</v>
          </cell>
          <cell r="J26">
            <v>607813.07000000123</v>
          </cell>
          <cell r="K26">
            <v>384577.25999999978</v>
          </cell>
          <cell r="L26">
            <v>2042067.0700000003</v>
          </cell>
          <cell r="M26">
            <v>453250.48000000045</v>
          </cell>
          <cell r="N26">
            <v>-11691536.200000001</v>
          </cell>
          <cell r="O26">
            <v>0</v>
          </cell>
          <cell r="P26">
            <v>0</v>
          </cell>
          <cell r="Q26">
            <v>11691536.200000001</v>
          </cell>
        </row>
        <row r="27">
          <cell r="B27" t="str">
            <v>Finance income - other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B28" t="str">
            <v>Finance costs</v>
          </cell>
          <cell r="D28">
            <v>-3836202.5163737335</v>
          </cell>
          <cell r="E28">
            <v>162917.94572843239</v>
          </cell>
          <cell r="F28">
            <v>-179763.97904883604</v>
          </cell>
          <cell r="G28">
            <v>-1063230.1136333896</v>
          </cell>
          <cell r="H28">
            <v>-103094.47437671758</v>
          </cell>
          <cell r="I28">
            <v>-1009967.5292220563</v>
          </cell>
          <cell r="J28">
            <v>-328779.79428081214</v>
          </cell>
          <cell r="K28">
            <v>-245376.49160542712</v>
          </cell>
          <cell r="L28">
            <v>-983303.83864548802</v>
          </cell>
          <cell r="M28">
            <v>-1752499.7345131822</v>
          </cell>
          <cell r="N28">
            <v>4722516.0332190637</v>
          </cell>
          <cell r="O28">
            <v>688799.93072747288</v>
          </cell>
          <cell r="P28">
            <v>-688799.93072747288</v>
          </cell>
          <cell r="Q28">
            <v>-5503098.0095974766</v>
          </cell>
        </row>
        <row r="29">
          <cell r="B29" t="str">
            <v>Other gains and losses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Net finance (cost)/income</v>
          </cell>
          <cell r="C30">
            <v>0</v>
          </cell>
          <cell r="D30">
            <v>3733913.8136262666</v>
          </cell>
          <cell r="E30">
            <v>189959.55572843237</v>
          </cell>
          <cell r="F30">
            <v>3868418.4709511637</v>
          </cell>
          <cell r="G30">
            <v>-693412.74363338854</v>
          </cell>
          <cell r="H30">
            <v>2180456.8656232823</v>
          </cell>
          <cell r="I30">
            <v>465268.02077794261</v>
          </cell>
          <cell r="J30">
            <v>279033.27571918909</v>
          </cell>
          <cell r="K30">
            <v>139200.76839457266</v>
          </cell>
          <cell r="L30">
            <v>1058763.2313545123</v>
          </cell>
          <cell r="M30">
            <v>-1299249.2545131817</v>
          </cell>
          <cell r="N30">
            <v>-6969020.1667809375</v>
          </cell>
          <cell r="O30">
            <v>688799.93072747288</v>
          </cell>
          <cell r="P30">
            <v>-688799.93072747288</v>
          </cell>
          <cell r="Q30">
            <v>6188438.1904025245</v>
          </cell>
        </row>
        <row r="31">
          <cell r="Q31">
            <v>0</v>
          </cell>
        </row>
        <row r="32">
          <cell r="B32" t="str">
            <v>Profit before tax</v>
          </cell>
          <cell r="C32">
            <v>0</v>
          </cell>
          <cell r="D32">
            <v>100563546.29731219</v>
          </cell>
          <cell r="E32">
            <v>4461915.661700448</v>
          </cell>
          <cell r="F32">
            <v>11501950.285589255</v>
          </cell>
          <cell r="G32">
            <v>15400228.801620979</v>
          </cell>
          <cell r="H32">
            <v>7701957.2282642033</v>
          </cell>
          <cell r="I32">
            <v>8840984.3108962774</v>
          </cell>
          <cell r="J32">
            <v>4049356.6559991399</v>
          </cell>
          <cell r="K32">
            <v>9500496.3383593801</v>
          </cell>
          <cell r="L32">
            <v>11282529.039989386</v>
          </cell>
          <cell r="M32">
            <v>13072055.246791694</v>
          </cell>
          <cell r="N32">
            <v>-86095535.37397027</v>
          </cell>
          <cell r="O32">
            <v>471113.43463695439</v>
          </cell>
          <cell r="P32">
            <v>-471113.43463695439</v>
          </cell>
          <cell r="Q32">
            <v>85811473.569210753</v>
          </cell>
        </row>
        <row r="33">
          <cell r="B33" t="str">
            <v>Income tax expense</v>
          </cell>
          <cell r="D33">
            <v>-15331547.756350389</v>
          </cell>
          <cell r="E33">
            <v>0</v>
          </cell>
          <cell r="F33">
            <v>0</v>
          </cell>
          <cell r="G33">
            <v>-4802444.412550319</v>
          </cell>
          <cell r="H33">
            <v>-486480.74284747709</v>
          </cell>
          <cell r="I33">
            <v>-111292.47234631982</v>
          </cell>
          <cell r="J33">
            <v>-4791084.6037704628</v>
          </cell>
          <cell r="K33">
            <v>-100891.89322831109</v>
          </cell>
          <cell r="L33">
            <v>-135385.44571841508</v>
          </cell>
          <cell r="M33">
            <v>-5201909.1692502275</v>
          </cell>
          <cell r="N33">
            <v>15455394.989146242</v>
          </cell>
          <cell r="O33">
            <v>-58652.250301896594</v>
          </cell>
          <cell r="P33">
            <v>58652.250301896594</v>
          </cell>
          <cell r="Q33">
            <v>-15629488.739711532</v>
          </cell>
        </row>
        <row r="34">
          <cell r="B34" t="str">
            <v>Profit for the year</v>
          </cell>
          <cell r="D34">
            <v>85231998.540961802</v>
          </cell>
          <cell r="E34">
            <v>4461915.661700448</v>
          </cell>
          <cell r="F34">
            <v>11501950.285589255</v>
          </cell>
          <cell r="G34">
            <v>10597784.38907066</v>
          </cell>
          <cell r="H34">
            <v>7215476.4854167262</v>
          </cell>
          <cell r="I34">
            <v>8729691.8385499567</v>
          </cell>
          <cell r="J34">
            <v>-741727.94777132291</v>
          </cell>
          <cell r="K34">
            <v>9399604.445131069</v>
          </cell>
          <cell r="L34">
            <v>11147143.594270971</v>
          </cell>
          <cell r="M34">
            <v>7870146.0775414668</v>
          </cell>
          <cell r="N34">
            <v>-70640140.384824023</v>
          </cell>
          <cell r="O34">
            <v>412461.1843350578</v>
          </cell>
          <cell r="P34">
            <v>-412461.1843350578</v>
          </cell>
          <cell r="Q34">
            <v>70181984.82949923</v>
          </cell>
        </row>
        <row r="35">
          <cell r="D35">
            <v>-0.15245631564168657</v>
          </cell>
          <cell r="E35">
            <v>0</v>
          </cell>
          <cell r="F35">
            <v>0</v>
          </cell>
          <cell r="G35">
            <v>-0.31184240665598612</v>
          </cell>
          <cell r="H35">
            <v>-6.3163262068272441E-2</v>
          </cell>
          <cell r="I35">
            <v>-1.2588244524894678E-2</v>
          </cell>
          <cell r="J35">
            <v>-1.1831718000617333</v>
          </cell>
          <cell r="K35">
            <v>-1.0619644451727023E-2</v>
          </cell>
          <cell r="L35">
            <v>-1.1999565455454166E-2</v>
          </cell>
          <cell r="M35">
            <v>-0.39794118606765716</v>
          </cell>
          <cell r="N35">
            <v>-0.17951447681942118</v>
          </cell>
          <cell r="O35">
            <v>-0.12449708709133867</v>
          </cell>
          <cell r="P35">
            <v>-0.12449708709133867</v>
          </cell>
          <cell r="Q35">
            <v>-1.9913261092857248</v>
          </cell>
        </row>
        <row r="36">
          <cell r="B36" t="str">
            <v>Profit for the year attributable to:</v>
          </cell>
          <cell r="Q36">
            <v>0</v>
          </cell>
        </row>
        <row r="37">
          <cell r="B37" t="str">
            <v>-          owners of the Company</v>
          </cell>
          <cell r="D37">
            <v>85222528.191569731</v>
          </cell>
          <cell r="E37">
            <v>4464362.6161552966</v>
          </cell>
          <cell r="F37">
            <v>11502467.278868299</v>
          </cell>
          <cell r="G37">
            <v>10596695.026590794</v>
          </cell>
          <cell r="H37">
            <v>7214826.5797811216</v>
          </cell>
          <cell r="I37">
            <v>8727427.5279143527</v>
          </cell>
          <cell r="J37">
            <v>-744612.35556183709</v>
          </cell>
          <cell r="K37">
            <v>9395370.0376454648</v>
          </cell>
          <cell r="L37">
            <v>11142230.663660366</v>
          </cell>
          <cell r="M37">
            <v>7863040.1975828866</v>
          </cell>
          <cell r="Q37">
            <v>70174878.949540645</v>
          </cell>
        </row>
        <row r="38">
          <cell r="B38" t="str">
            <v>-          non-controlling interests</v>
          </cell>
          <cell r="D38">
            <v>9470.3493920773199</v>
          </cell>
          <cell r="E38">
            <v>-2446.9544548488152</v>
          </cell>
          <cell r="F38">
            <v>-516.99327904366692</v>
          </cell>
          <cell r="G38">
            <v>1089.362479866295</v>
          </cell>
          <cell r="H38">
            <v>649.9056356042604</v>
          </cell>
          <cell r="I38">
            <v>2264.3106356042604</v>
          </cell>
          <cell r="J38">
            <v>2884.4077905142167</v>
          </cell>
          <cell r="K38">
            <v>4234.4074856042598</v>
          </cell>
          <cell r="L38">
            <v>4912.9306106042641</v>
          </cell>
          <cell r="M38">
            <v>7105.879958580711</v>
          </cell>
          <cell r="Q38">
            <v>7105.879958580711</v>
          </cell>
        </row>
        <row r="39">
          <cell r="H39">
            <v>9.0071062793675694E-5</v>
          </cell>
          <cell r="L39">
            <v>4.4073448673696505E-4</v>
          </cell>
        </row>
        <row r="41">
          <cell r="B41" t="str">
            <v>Other comprehensive income</v>
          </cell>
        </row>
        <row r="42">
          <cell r="B42" t="str">
            <v>Items that will never be reclassified to profit or loss</v>
          </cell>
        </row>
        <row r="43">
          <cell r="B43" t="str">
            <v>Revaluation of property, plant and equipment</v>
          </cell>
        </row>
        <row r="44">
          <cell r="B44" t="str">
            <v xml:space="preserve">Related tax </v>
          </cell>
        </row>
        <row r="46">
          <cell r="B46" t="str">
            <v>Items that are or may be reclassified subsequently to PL</v>
          </cell>
        </row>
        <row r="47">
          <cell r="B47" t="str">
            <v>Foreign operations - foreign currency translation difference</v>
          </cell>
          <cell r="D47">
            <v>-251327</v>
          </cell>
          <cell r="E47">
            <v>-114355.74838397701</v>
          </cell>
          <cell r="F47">
            <v>260532.2759550676</v>
          </cell>
          <cell r="G47">
            <v>300078.854478352</v>
          </cell>
          <cell r="H47">
            <v>348082.52627487096</v>
          </cell>
          <cell r="I47">
            <v>1253632.5262748711</v>
          </cell>
          <cell r="J47">
            <v>344931.52627487096</v>
          </cell>
          <cell r="K47">
            <v>573963.52627487096</v>
          </cell>
          <cell r="L47">
            <v>949068.52627487096</v>
          </cell>
          <cell r="M47">
            <v>1315801.5262748711</v>
          </cell>
          <cell r="N47">
            <v>11314.511324616527</v>
          </cell>
          <cell r="O47">
            <v>11314.511324616527</v>
          </cell>
          <cell r="P47">
            <v>11314.511324616527</v>
          </cell>
          <cell r="Q47">
            <v>1315801.5262748711</v>
          </cell>
        </row>
        <row r="49">
          <cell r="B49" t="str">
            <v>Other comprehensive income, net of tax</v>
          </cell>
          <cell r="D49">
            <v>-251327</v>
          </cell>
          <cell r="E49">
            <v>-114355.74838397701</v>
          </cell>
          <cell r="F49">
            <v>260532.2759550676</v>
          </cell>
          <cell r="G49">
            <v>300078.854478352</v>
          </cell>
          <cell r="H49">
            <v>348082.52627487096</v>
          </cell>
          <cell r="I49">
            <v>1253632.5262748711</v>
          </cell>
          <cell r="J49">
            <v>344931.52627487096</v>
          </cell>
          <cell r="K49">
            <v>573963.52627487096</v>
          </cell>
          <cell r="L49">
            <v>949068.52627487096</v>
          </cell>
          <cell r="M49">
            <v>1315801.5262748711</v>
          </cell>
          <cell r="N49">
            <v>11314.511324616527</v>
          </cell>
          <cell r="O49">
            <v>11314.511324616527</v>
          </cell>
          <cell r="P49">
            <v>11314.511324616527</v>
          </cell>
          <cell r="Q49">
            <v>1315801.5262748711</v>
          </cell>
        </row>
        <row r="51">
          <cell r="B51" t="str">
            <v>Total comprehensive income</v>
          </cell>
          <cell r="D51">
            <v>84980671.540961802</v>
          </cell>
          <cell r="E51">
            <v>4347559.9133164706</v>
          </cell>
          <cell r="F51">
            <v>11762482.561544323</v>
          </cell>
          <cell r="G51">
            <v>10897863.243549012</v>
          </cell>
          <cell r="H51">
            <v>7563559.0116915973</v>
          </cell>
          <cell r="I51">
            <v>9983324.3648248278</v>
          </cell>
          <cell r="J51">
            <v>-396796.42149645195</v>
          </cell>
          <cell r="K51">
            <v>9973567.9714059401</v>
          </cell>
          <cell r="L51">
            <v>12096212.120545842</v>
          </cell>
          <cell r="M51">
            <v>9185947.6038163379</v>
          </cell>
          <cell r="N51">
            <v>-70628825.873499408</v>
          </cell>
          <cell r="O51">
            <v>423775.69565967435</v>
          </cell>
          <cell r="P51">
            <v>-401146.67301044124</v>
          </cell>
          <cell r="Q51">
            <v>71497786.355774105</v>
          </cell>
        </row>
        <row r="53">
          <cell r="B53" t="str">
            <v>Total comprehensive income attributable to:</v>
          </cell>
        </row>
        <row r="54">
          <cell r="B54" t="str">
            <v>-          owners of the Company</v>
          </cell>
          <cell r="D54">
            <v>84971201.191569731</v>
          </cell>
          <cell r="E54">
            <v>4350006.8677713191</v>
          </cell>
          <cell r="F54">
            <v>11762999.554823367</v>
          </cell>
          <cell r="G54">
            <v>10896773.881069146</v>
          </cell>
          <cell r="H54">
            <v>7562909.1060559927</v>
          </cell>
          <cell r="I54">
            <v>9981060.0541892238</v>
          </cell>
          <cell r="J54">
            <v>-399680.82928696618</v>
          </cell>
          <cell r="K54">
            <v>9969333.5639203358</v>
          </cell>
          <cell r="L54">
            <v>12091299.189935237</v>
          </cell>
          <cell r="M54">
            <v>9178841.7238577567</v>
          </cell>
          <cell r="Q54">
            <v>71490680.47581552</v>
          </cell>
        </row>
        <row r="55">
          <cell r="B55" t="str">
            <v>-          non-controlling interests</v>
          </cell>
          <cell r="D55">
            <v>9470.3493920773199</v>
          </cell>
          <cell r="E55">
            <v>-2446.9544548488152</v>
          </cell>
          <cell r="F55">
            <v>-516.99327904366692</v>
          </cell>
          <cell r="G55">
            <v>1089.362479866295</v>
          </cell>
          <cell r="H55">
            <v>649.9056356042604</v>
          </cell>
          <cell r="I55">
            <v>2264.3106356042604</v>
          </cell>
          <cell r="J55">
            <v>2884.4077905142167</v>
          </cell>
          <cell r="K55">
            <v>4234.4074856042598</v>
          </cell>
          <cell r="L55">
            <v>4912.9306106042641</v>
          </cell>
          <cell r="M55">
            <v>7105.879958580711</v>
          </cell>
          <cell r="Q55">
            <v>7105.879958580711</v>
          </cell>
        </row>
        <row r="57">
          <cell r="B57" t="str">
            <v>Earnings per share</v>
          </cell>
          <cell r="D57">
            <v>7.1082605672869018E-2</v>
          </cell>
          <cell r="E57">
            <v>3.7236460142502105E-3</v>
          </cell>
          <cell r="F57">
            <v>9.5940048153811287E-3</v>
          </cell>
          <cell r="G57">
            <v>8.8385161763520261E-3</v>
          </cell>
          <cell r="H57">
            <v>6.0177594311200807E-3</v>
          </cell>
          <cell r="I57">
            <v>7.2793931683271182E-3</v>
          </cell>
          <cell r="J57">
            <v>-6.2106801537934158E-4</v>
          </cell>
          <cell r="K57">
            <v>7.8365122193441925E-3</v>
          </cell>
          <cell r="L57">
            <v>9.2935378166763474E-3</v>
          </cell>
          <cell r="M57">
            <v>6.5584229618054404E-3</v>
          </cell>
          <cell r="Q57">
            <v>5.8531627192502739E-2</v>
          </cell>
        </row>
        <row r="59">
          <cell r="B59" t="str">
            <v>Check PL profit with PL from SOCE</v>
          </cell>
        </row>
        <row r="60">
          <cell r="B60" t="str">
            <v>Check Other comprehensive income, net of tax from SOCI with SOCE</v>
          </cell>
        </row>
        <row r="61">
          <cell r="B61" t="str">
            <v>Check Total comprehensive income from SOCI with SOCE</v>
          </cell>
        </row>
        <row r="63">
          <cell r="B63" t="str">
            <v>EBITDA</v>
          </cell>
          <cell r="D63">
            <v>146928292.87137601</v>
          </cell>
          <cell r="Q63">
            <v>115561049.13810846</v>
          </cell>
        </row>
        <row r="65">
          <cell r="B65" t="str">
            <v>FOR WORD</v>
          </cell>
        </row>
        <row r="67">
          <cell r="D67">
            <v>4.5318661146985205E-2</v>
          </cell>
          <cell r="E67">
            <v>4.5791155530502996E-2</v>
          </cell>
        </row>
        <row r="68">
          <cell r="D68" t="str">
            <v>Nine month period ended</v>
          </cell>
        </row>
        <row r="69">
          <cell r="C69" t="str">
            <v>Note</v>
          </cell>
          <cell r="D69">
            <v>45199</v>
          </cell>
          <cell r="E69">
            <v>44834</v>
          </cell>
          <cell r="I69" t="str">
            <v>Nota</v>
          </cell>
          <cell r="J69">
            <v>45199</v>
          </cell>
          <cell r="K69">
            <v>44834</v>
          </cell>
        </row>
        <row r="70">
          <cell r="D70" t="str">
            <v>(Unaudited)</v>
          </cell>
          <cell r="E70" t="str">
            <v>(Unaudited)</v>
          </cell>
          <cell r="J70" t="str">
            <v>(neauditat)</v>
          </cell>
          <cell r="K70" t="str">
            <v>(neauditat)</v>
          </cell>
        </row>
        <row r="72">
          <cell r="B72" t="str">
            <v>Revenues</v>
          </cell>
          <cell r="C72">
            <v>6</v>
          </cell>
          <cell r="D72">
            <v>1756959128.1737397</v>
          </cell>
          <cell r="E72">
            <v>1543377475</v>
          </cell>
          <cell r="H72" t="str">
            <v>Venituri</v>
          </cell>
          <cell r="I72">
            <v>6</v>
          </cell>
          <cell r="J72">
            <v>1756959128.1737397</v>
          </cell>
          <cell r="K72">
            <v>1543377475</v>
          </cell>
        </row>
        <row r="73">
          <cell r="B73" t="str">
            <v>Other income</v>
          </cell>
          <cell r="D73">
            <v>5470943.926682733</v>
          </cell>
          <cell r="E73">
            <v>5506766</v>
          </cell>
          <cell r="H73" t="str">
            <v>Alte venituri din exploatare</v>
          </cell>
          <cell r="J73">
            <v>5470943.926682733</v>
          </cell>
          <cell r="K73">
            <v>5506766</v>
          </cell>
        </row>
        <row r="75">
          <cell r="B75" t="str">
            <v>Cost of goods sold</v>
          </cell>
          <cell r="D75">
            <v>-1293991566.0301521</v>
          </cell>
          <cell r="E75">
            <v>-1124773464</v>
          </cell>
          <cell r="H75" t="str">
            <v>Costul bunurilor vandute</v>
          </cell>
          <cell r="J75">
            <v>-1293991566.0301521</v>
          </cell>
          <cell r="K75">
            <v>-1124773464</v>
          </cell>
        </row>
        <row r="76">
          <cell r="B76" t="str">
            <v>Cost of fuel and transport services</v>
          </cell>
          <cell r="D76">
            <v>-52763689.672598355</v>
          </cell>
          <cell r="E76">
            <v>-56961264</v>
          </cell>
          <cell r="H76" t="str">
            <v xml:space="preserve">Costul combustibilului si al serviciilor de transport </v>
          </cell>
          <cell r="J76">
            <v>-52763689.672598355</v>
          </cell>
          <cell r="K76">
            <v>-56961264</v>
          </cell>
        </row>
        <row r="77">
          <cell r="B77" t="str">
            <v>Salaries and other employee benefits</v>
          </cell>
          <cell r="D77">
            <v>-188728950.69593087</v>
          </cell>
          <cell r="E77">
            <v>-164992681</v>
          </cell>
          <cell r="H77" t="str">
            <v>Beneficiile angajatiilor</v>
          </cell>
          <cell r="J77">
            <v>-188728950.69593087</v>
          </cell>
          <cell r="K77">
            <v>-164992681</v>
          </cell>
        </row>
        <row r="78">
          <cell r="B78" t="str">
            <v>Repairs, maintenance and materials cost</v>
          </cell>
          <cell r="D78">
            <v>-17415003.056392677</v>
          </cell>
          <cell r="E78">
            <v>-16222413</v>
          </cell>
          <cell r="H78" t="str">
            <v>Reparatii, intretinere si materiale</v>
          </cell>
          <cell r="J78">
            <v>-17415003.056392677</v>
          </cell>
          <cell r="K78">
            <v>-16222413</v>
          </cell>
        </row>
        <row r="79">
          <cell r="B79" t="str">
            <v>Depreciation and amortization</v>
          </cell>
          <cell r="D79">
            <v>-35938013.759300217</v>
          </cell>
          <cell r="E79">
            <v>-39526009</v>
          </cell>
          <cell r="H79" t="str">
            <v>Amortizarea imobilizarilor corporale si necorporale</v>
          </cell>
          <cell r="J79">
            <v>-35938013.759300217</v>
          </cell>
          <cell r="K79">
            <v>-39526009</v>
          </cell>
        </row>
        <row r="80">
          <cell r="B80" t="str">
            <v xml:space="preserve">Impairment gains/(losses) </v>
          </cell>
          <cell r="C80">
            <v>11</v>
          </cell>
          <cell r="D80">
            <v>-12476403.92527074</v>
          </cell>
          <cell r="E80">
            <v>-3947268</v>
          </cell>
          <cell r="H80" t="str">
            <v>Deprecierea creantelor</v>
          </cell>
          <cell r="I80">
            <v>11</v>
          </cell>
          <cell r="J80">
            <v>-12476403.92527074</v>
          </cell>
          <cell r="K80">
            <v>-3947268</v>
          </cell>
        </row>
        <row r="81">
          <cell r="B81" t="str">
            <v>Change in provisions, net</v>
          </cell>
          <cell r="D81">
            <v>0</v>
          </cell>
          <cell r="E81">
            <v>-116879</v>
          </cell>
          <cell r="H81" t="str">
            <v>Modificari in provizioane, net</v>
          </cell>
          <cell r="J81">
            <v>0</v>
          </cell>
          <cell r="K81">
            <v>-116879</v>
          </cell>
        </row>
        <row r="82">
          <cell r="B82" t="str">
            <v>Other operating expenses</v>
          </cell>
          <cell r="D82">
            <v>-81493409.581969202</v>
          </cell>
          <cell r="E82">
            <v>-71671225</v>
          </cell>
          <cell r="H82" t="str">
            <v>Alte cheltuieli de exploatare</v>
          </cell>
          <cell r="I82">
            <v>10</v>
          </cell>
          <cell r="J82">
            <v>-81493409.581969202</v>
          </cell>
          <cell r="K82">
            <v>-71671225</v>
          </cell>
        </row>
        <row r="84">
          <cell r="B84" t="str">
            <v>Operating profit</v>
          </cell>
          <cell r="D84">
            <v>79623035.37880826</v>
          </cell>
          <cell r="E84">
            <v>70673038</v>
          </cell>
          <cell r="H84" t="str">
            <v>Profit din exploatare</v>
          </cell>
          <cell r="J84">
            <v>79623035.378808051</v>
          </cell>
          <cell r="K84">
            <v>70673038</v>
          </cell>
        </row>
        <row r="86">
          <cell r="B86" t="str">
            <v>Finance income – interest income</v>
          </cell>
          <cell r="C86">
            <v>7</v>
          </cell>
          <cell r="D86">
            <v>11691536.200000001</v>
          </cell>
          <cell r="E86">
            <v>5947349</v>
          </cell>
          <cell r="H86" t="str">
            <v>Venituri din dobanzi</v>
          </cell>
          <cell r="I86">
            <v>7</v>
          </cell>
          <cell r="J86">
            <v>11691536.200000001</v>
          </cell>
          <cell r="K86">
            <v>5947349</v>
          </cell>
        </row>
        <row r="87">
          <cell r="B87" t="str">
            <v>Finance income - other</v>
          </cell>
          <cell r="D87">
            <v>0</v>
          </cell>
          <cell r="E87">
            <v>0</v>
          </cell>
          <cell r="H87" t="str">
            <v>Alte venituri financiare</v>
          </cell>
          <cell r="J87">
            <v>0</v>
          </cell>
          <cell r="K87">
            <v>0</v>
          </cell>
        </row>
        <row r="88">
          <cell r="B88" t="str">
            <v>Finance costs</v>
          </cell>
          <cell r="C88">
            <v>7</v>
          </cell>
          <cell r="D88">
            <v>-5503098.0095974766</v>
          </cell>
          <cell r="E88">
            <v>-2937553</v>
          </cell>
          <cell r="H88" t="str">
            <v>Cheltuieli financiare</v>
          </cell>
          <cell r="I88">
            <v>7</v>
          </cell>
          <cell r="J88">
            <v>-5503098.0095974766</v>
          </cell>
          <cell r="K88">
            <v>-2937553</v>
          </cell>
        </row>
        <row r="89">
          <cell r="B89" t="str">
            <v>Other gains and losses</v>
          </cell>
          <cell r="D89">
            <v>0</v>
          </cell>
          <cell r="E89">
            <v>0</v>
          </cell>
          <cell r="H89" t="str">
            <v>Alte castiguri si pierderi</v>
          </cell>
          <cell r="J89">
            <v>0</v>
          </cell>
          <cell r="K89">
            <v>0</v>
          </cell>
        </row>
        <row r="91">
          <cell r="B91" t="str">
            <v>Net finance (cost)</v>
          </cell>
          <cell r="D91">
            <v>6188438.1904025245</v>
          </cell>
          <cell r="E91">
            <v>3009796</v>
          </cell>
          <cell r="H91" t="str">
            <v>Rezultat financiar net</v>
          </cell>
          <cell r="J91">
            <v>6188438.1904025245</v>
          </cell>
          <cell r="K91">
            <v>3009796</v>
          </cell>
        </row>
        <row r="92">
          <cell r="K92" t="str">
            <v>`</v>
          </cell>
        </row>
        <row r="93">
          <cell r="B93" t="str">
            <v>Profit before tax</v>
          </cell>
          <cell r="D93">
            <v>85811473.569210783</v>
          </cell>
          <cell r="E93">
            <v>73682834</v>
          </cell>
          <cell r="H93" t="str">
            <v>Profit inainte de impozitare</v>
          </cell>
          <cell r="J93">
            <v>85811473.569210574</v>
          </cell>
          <cell r="K93">
            <v>73682834</v>
          </cell>
        </row>
        <row r="95">
          <cell r="B95" t="str">
            <v>Income tax expense</v>
          </cell>
          <cell r="C95">
            <v>9</v>
          </cell>
          <cell r="D95">
            <v>-15629488.739711532</v>
          </cell>
          <cell r="E95">
            <v>-9401257</v>
          </cell>
          <cell r="H95" t="str">
            <v>Cheltuiala cu impozitul pe profit</v>
          </cell>
          <cell r="I95">
            <v>9</v>
          </cell>
          <cell r="J95">
            <v>-15629488.739711532</v>
          </cell>
          <cell r="K95">
            <v>-9401257</v>
          </cell>
        </row>
        <row r="97">
          <cell r="B97" t="str">
            <v>Profit for the year</v>
          </cell>
          <cell r="D97">
            <v>70181984.829499245</v>
          </cell>
          <cell r="E97">
            <v>64281577</v>
          </cell>
          <cell r="H97" t="str">
            <v>Profitul exercitiului financiar</v>
          </cell>
          <cell r="J97">
            <v>70181984.829499036</v>
          </cell>
          <cell r="K97">
            <v>64281577</v>
          </cell>
        </row>
        <row r="99">
          <cell r="B99" t="str">
            <v>Profit for the year attributable to:</v>
          </cell>
          <cell r="H99" t="str">
            <v>Profitul atribuibil</v>
          </cell>
        </row>
        <row r="100">
          <cell r="B100" t="str">
            <v>-         owners of the Companies</v>
          </cell>
          <cell r="D100">
            <v>70174878.949540645</v>
          </cell>
          <cell r="E100">
            <v>64277273.369660944</v>
          </cell>
          <cell r="H100" t="str">
            <v>-         actionarilor Societatilor</v>
          </cell>
          <cell r="J100">
            <v>70174878.949540645</v>
          </cell>
          <cell r="K100">
            <v>64277273.369660944</v>
          </cell>
        </row>
        <row r="101">
          <cell r="B101" t="str">
            <v>-         non-controlling interests</v>
          </cell>
          <cell r="D101">
            <v>7105.879958580711</v>
          </cell>
          <cell r="E101">
            <v>4303.630339057464</v>
          </cell>
          <cell r="H101" t="str">
            <v>-         intereselor fara control</v>
          </cell>
          <cell r="J101">
            <v>7105.879958580711</v>
          </cell>
          <cell r="K101">
            <v>4303.630339057464</v>
          </cell>
        </row>
        <row r="103">
          <cell r="B103" t="str">
            <v xml:space="preserve">Profit for the year </v>
          </cell>
          <cell r="D103">
            <v>70181984.82949923</v>
          </cell>
          <cell r="E103">
            <v>64281577</v>
          </cell>
          <cell r="H103" t="str">
            <v>Profitul exercitiului financiar</v>
          </cell>
          <cell r="J103">
            <v>70181984.82949923</v>
          </cell>
          <cell r="K103">
            <v>64281577</v>
          </cell>
        </row>
        <row r="105">
          <cell r="B105" t="str">
            <v>Earnings per share</v>
          </cell>
          <cell r="H105" t="str">
            <v>Rezultatul pe actiune</v>
          </cell>
        </row>
        <row r="107">
          <cell r="B107" t="str">
            <v>Basic and diluted earnings per share</v>
          </cell>
          <cell r="C107">
            <v>8</v>
          </cell>
          <cell r="D107">
            <v>5.8531627192502739E-2</v>
          </cell>
          <cell r="E107">
            <v>5.3612538534321276E-2</v>
          </cell>
          <cell r="H107" t="str">
            <v xml:space="preserve">Rezultatul pe actiune - de baza si diluat </v>
          </cell>
          <cell r="I107">
            <v>8</v>
          </cell>
          <cell r="J107">
            <v>5.8531627192502739E-2</v>
          </cell>
          <cell r="K107">
            <v>5.3612538534321276E-2</v>
          </cell>
        </row>
        <row r="113">
          <cell r="D113" t="str">
            <v>Nine month period ended</v>
          </cell>
        </row>
        <row r="114">
          <cell r="C114" t="str">
            <v>Note</v>
          </cell>
          <cell r="D114">
            <v>45199</v>
          </cell>
          <cell r="E114">
            <v>44834</v>
          </cell>
          <cell r="I114" t="str">
            <v>Nota</v>
          </cell>
          <cell r="J114">
            <v>45199</v>
          </cell>
          <cell r="K114">
            <v>44834</v>
          </cell>
        </row>
        <row r="115">
          <cell r="D115" t="str">
            <v>(Unaudited)</v>
          </cell>
          <cell r="E115" t="str">
            <v>(Unaudited)</v>
          </cell>
          <cell r="J115" t="str">
            <v>(neauditat)</v>
          </cell>
          <cell r="K115" t="str">
            <v>(neauditat)</v>
          </cell>
        </row>
        <row r="117">
          <cell r="B117" t="str">
            <v>Other comprehensive income</v>
          </cell>
          <cell r="H117" t="str">
            <v>Alte elemente ale rezultatului global</v>
          </cell>
        </row>
        <row r="119">
          <cell r="B119" t="str">
            <v>Items that are or may be reclassified subsequently to profit or loss</v>
          </cell>
          <cell r="H119" t="str">
            <v>Elemente care sunt sau vor fi reclasificate in profit sau pierdere</v>
          </cell>
        </row>
        <row r="120">
          <cell r="B120" t="str">
            <v>Foreign operations - foreign currency translation difference</v>
          </cell>
          <cell r="D120">
            <v>1315801.5262748711</v>
          </cell>
          <cell r="E120">
            <v>724269</v>
          </cell>
          <cell r="H120" t="str">
            <v>Operatiuni din strainatate - diferente de curs valutar din conversie</v>
          </cell>
          <cell r="J120">
            <v>1315801.5262748711</v>
          </cell>
          <cell r="K120">
            <v>724269</v>
          </cell>
        </row>
        <row r="121">
          <cell r="B121" t="str">
            <v xml:space="preserve"> </v>
          </cell>
          <cell r="H121" t="str">
            <v xml:space="preserve"> </v>
          </cell>
        </row>
        <row r="122">
          <cell r="B122" t="str">
            <v>Other comprehensive income, net of tax</v>
          </cell>
          <cell r="D122">
            <v>1315801.5262748711</v>
          </cell>
          <cell r="E122">
            <v>724269</v>
          </cell>
          <cell r="H122" t="str">
            <v>Alte elemente ale rezultatului global, dupa impozitare</v>
          </cell>
          <cell r="J122">
            <v>1315801.5262748711</v>
          </cell>
          <cell r="K122">
            <v>724269</v>
          </cell>
        </row>
        <row r="124">
          <cell r="B124" t="str">
            <v>Total comprehensive income</v>
          </cell>
          <cell r="D124">
            <v>71497786.355774105</v>
          </cell>
          <cell r="E124">
            <v>65005846</v>
          </cell>
          <cell r="H124" t="str">
            <v>Total rezultat global</v>
          </cell>
          <cell r="J124">
            <v>71497786.355774105</v>
          </cell>
          <cell r="K124">
            <v>65005846</v>
          </cell>
        </row>
        <row r="126">
          <cell r="B126" t="str">
            <v>Total comprehensive income attributable to:</v>
          </cell>
          <cell r="H126" t="str">
            <v>Total rezultat global atribuibil:</v>
          </cell>
        </row>
        <row r="127">
          <cell r="B127" t="str">
            <v>-         owners of the Companies</v>
          </cell>
          <cell r="D127">
            <v>71490680.47581552</v>
          </cell>
          <cell r="E127">
            <v>65001542.369660944</v>
          </cell>
          <cell r="H127" t="str">
            <v>-         actionarilor Societatilor</v>
          </cell>
          <cell r="J127">
            <v>71490680.47581552</v>
          </cell>
          <cell r="K127">
            <v>65001542.369660944</v>
          </cell>
        </row>
        <row r="128">
          <cell r="B128" t="str">
            <v>-         non-controlling interests</v>
          </cell>
          <cell r="D128">
            <v>7105.879958580711</v>
          </cell>
          <cell r="E128">
            <v>4303.630339057464</v>
          </cell>
          <cell r="H128" t="str">
            <v>-         intereselor care nu controleaza</v>
          </cell>
          <cell r="J128">
            <v>7105.879958580711</v>
          </cell>
          <cell r="K128">
            <v>4303.630339057464</v>
          </cell>
        </row>
        <row r="130">
          <cell r="B130" t="str">
            <v>Total comprehensive income</v>
          </cell>
          <cell r="D130">
            <v>71497786.355774105</v>
          </cell>
          <cell r="E130">
            <v>65005846</v>
          </cell>
          <cell r="H130" t="str">
            <v>Total rezultat global</v>
          </cell>
          <cell r="J130">
            <v>71497786.355774105</v>
          </cell>
          <cell r="K130">
            <v>65005846</v>
          </cell>
        </row>
        <row r="133">
          <cell r="J133">
            <v>0</v>
          </cell>
        </row>
        <row r="136">
          <cell r="D136">
            <v>-0.18213751715970303</v>
          </cell>
          <cell r="E136">
            <v>-0.12759087143689396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3AF8-D6ED-4247-8115-1FD7DDD43028}">
  <sheetPr>
    <tabColor rgb="FF00B0F0"/>
  </sheetPr>
  <dimension ref="A1:X61"/>
  <sheetViews>
    <sheetView tabSelected="1" zoomScale="90" zoomScaleNormal="90" workbookViewId="0">
      <pane xSplit="3" ySplit="8" topLeftCell="D9" activePane="bottomRight" state="frozen"/>
      <selection activeCell="AE30" sqref="AE30"/>
      <selection pane="topRight" activeCell="AE30" sqref="AE30"/>
      <selection pane="bottomLeft" activeCell="AE30" sqref="AE30"/>
      <selection pane="bottomRight" activeCell="N9" sqref="N9"/>
    </sheetView>
  </sheetViews>
  <sheetFormatPr defaultColWidth="8.7109375" defaultRowHeight="12" outlineLevelRow="1" x14ac:dyDescent="0.2"/>
  <cols>
    <col min="1" max="1" width="8.7109375" style="2"/>
    <col min="2" max="2" width="32" style="2" customWidth="1"/>
    <col min="3" max="3" width="1" style="2" customWidth="1"/>
    <col min="4" max="4" width="15" style="2" customWidth="1"/>
    <col min="5" max="6" width="12" style="2" customWidth="1"/>
    <col min="7" max="7" width="15.28515625" style="2" customWidth="1"/>
    <col min="8" max="8" width="12.7109375" style="2" bestFit="1" customWidth="1"/>
    <col min="9" max="10" width="11.42578125" style="2" bestFit="1" customWidth="1"/>
    <col min="11" max="12" width="12.7109375" style="2" bestFit="1" customWidth="1"/>
    <col min="13" max="13" width="8.7109375" style="2"/>
    <col min="14" max="14" width="12.7109375" style="2" bestFit="1" customWidth="1"/>
    <col min="15" max="21" width="11.42578125" style="2" bestFit="1" customWidth="1"/>
    <col min="22" max="22" width="8.7109375" style="2"/>
    <col min="23" max="23" width="12.7109375" style="2" bestFit="1" customWidth="1"/>
    <col min="24" max="16384" width="8.7109375" style="2"/>
  </cols>
  <sheetData>
    <row r="1" spans="1:24" x14ac:dyDescent="0.2">
      <c r="A1" s="1" t="s">
        <v>0</v>
      </c>
    </row>
    <row r="2" spans="1:24" x14ac:dyDescent="0.2">
      <c r="O2" s="18"/>
      <c r="P2" s="18">
        <f>P10/T10-1</f>
        <v>0.19777829250911294</v>
      </c>
    </row>
    <row r="4" spans="1:24" x14ac:dyDescent="0.2">
      <c r="A4" s="4" t="s">
        <v>45</v>
      </c>
      <c r="G4" s="40" t="s">
        <v>43</v>
      </c>
      <c r="H4" s="40"/>
      <c r="I4" s="40"/>
      <c r="J4" s="40"/>
      <c r="K4" s="23"/>
      <c r="L4" s="23"/>
      <c r="M4" s="20"/>
      <c r="N4" s="20"/>
      <c r="O4" s="20"/>
      <c r="P4" s="20"/>
      <c r="Q4" s="40" t="s">
        <v>44</v>
      </c>
      <c r="R4" s="40"/>
      <c r="S4" s="40"/>
      <c r="T4" s="40"/>
      <c r="W4" s="20"/>
    </row>
    <row r="5" spans="1:24" x14ac:dyDescent="0.2">
      <c r="B5" s="1" t="s">
        <v>1</v>
      </c>
      <c r="C5" s="1"/>
      <c r="D5" s="1"/>
      <c r="E5" s="1"/>
      <c r="F5" s="1"/>
      <c r="G5" s="5">
        <f t="shared" ref="G5:T5" si="0">G24/G10</f>
        <v>4.3807872724090889E-2</v>
      </c>
      <c r="H5" s="5">
        <f t="shared" si="0"/>
        <v>4.5772900425746083E-2</v>
      </c>
      <c r="I5" s="5">
        <f t="shared" si="0"/>
        <v>3.5694463509383191E-2</v>
      </c>
      <c r="J5" s="5">
        <f t="shared" si="0"/>
        <v>3.1378417625827888E-2</v>
      </c>
      <c r="K5" s="5"/>
      <c r="L5" s="5"/>
      <c r="N5" s="5">
        <f t="shared" ref="N5:O5" si="1">N24/N10</f>
        <v>5.3442174552158279E-2</v>
      </c>
      <c r="O5" s="5">
        <f t="shared" si="1"/>
        <v>3.1571784136789877E-2</v>
      </c>
      <c r="P5" s="5">
        <f>P24/P10</f>
        <v>4.9822736228836505E-2</v>
      </c>
      <c r="Q5" s="5">
        <f t="shared" si="0"/>
        <v>3.9261861030610488E-2</v>
      </c>
      <c r="R5" s="5">
        <f t="shared" si="0"/>
        <v>6.2396548235071438E-2</v>
      </c>
      <c r="S5" s="5">
        <f t="shared" si="0"/>
        <v>3.9813807690553399E-2</v>
      </c>
      <c r="T5" s="5">
        <f t="shared" si="0"/>
        <v>3.1378417625827888E-2</v>
      </c>
      <c r="U5" s="5"/>
      <c r="W5" s="5"/>
    </row>
    <row r="6" spans="1:24" x14ac:dyDescent="0.2"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O6" s="24"/>
      <c r="P6" s="24">
        <f>P10/Q10-1</f>
        <v>-0.15755340531683704</v>
      </c>
      <c r="Q6" s="24">
        <f t="shared" ref="Q6:R6" si="2">Q10/R10-1</f>
        <v>0.14522314473107345</v>
      </c>
      <c r="R6" s="24">
        <f t="shared" si="2"/>
        <v>0.18491164957729445</v>
      </c>
      <c r="S6" s="24">
        <f>S10/T10-1</f>
        <v>4.7750732576372412E-2</v>
      </c>
      <c r="T6" s="24">
        <f t="shared" ref="T6" si="3">T10/U10-1</f>
        <v>-0.14831731969305351</v>
      </c>
      <c r="U6" s="24"/>
    </row>
    <row r="7" spans="1:24" x14ac:dyDescent="0.2">
      <c r="D7" s="28">
        <v>44834</v>
      </c>
      <c r="E7" s="28">
        <v>45107</v>
      </c>
      <c r="F7" s="6">
        <v>45016</v>
      </c>
      <c r="G7" s="6">
        <v>44926</v>
      </c>
      <c r="H7" s="6">
        <v>44834</v>
      </c>
      <c r="I7" s="6">
        <v>44742</v>
      </c>
      <c r="J7" s="6">
        <v>44651</v>
      </c>
      <c r="K7" s="6">
        <v>44561</v>
      </c>
      <c r="L7" s="6">
        <v>44469</v>
      </c>
      <c r="N7" s="33" t="s">
        <v>41</v>
      </c>
      <c r="O7" s="6" t="s">
        <v>40</v>
      </c>
      <c r="P7" s="6" t="s">
        <v>39</v>
      </c>
      <c r="Q7" s="6" t="s">
        <v>42</v>
      </c>
      <c r="R7" s="33" t="s">
        <v>41</v>
      </c>
      <c r="S7" s="6" t="s">
        <v>40</v>
      </c>
      <c r="T7" s="6" t="s">
        <v>39</v>
      </c>
      <c r="U7" s="6" t="s">
        <v>42</v>
      </c>
      <c r="W7" s="33" t="s">
        <v>48</v>
      </c>
    </row>
    <row r="8" spans="1:24" x14ac:dyDescent="0.2">
      <c r="D8" s="29">
        <v>2023</v>
      </c>
      <c r="E8" s="29">
        <v>2023</v>
      </c>
      <c r="F8" s="7">
        <v>2023</v>
      </c>
      <c r="G8" s="7">
        <v>2022</v>
      </c>
      <c r="H8" s="7">
        <v>2022</v>
      </c>
      <c r="I8" s="7">
        <v>2022</v>
      </c>
      <c r="J8" s="7">
        <v>2022</v>
      </c>
      <c r="K8" s="7">
        <v>2021</v>
      </c>
      <c r="L8" s="7">
        <v>2021</v>
      </c>
      <c r="N8" s="34">
        <v>2023</v>
      </c>
      <c r="O8" s="7">
        <v>2023</v>
      </c>
      <c r="P8" s="7">
        <v>2023</v>
      </c>
      <c r="Q8" s="7">
        <v>2022</v>
      </c>
      <c r="R8" s="34">
        <v>2022</v>
      </c>
      <c r="S8" s="7">
        <v>2022</v>
      </c>
      <c r="T8" s="7">
        <v>2022</v>
      </c>
      <c r="U8" s="7">
        <v>2021</v>
      </c>
      <c r="W8" s="34" t="s">
        <v>49</v>
      </c>
    </row>
    <row r="10" spans="1:24" x14ac:dyDescent="0.2">
      <c r="B10" s="8" t="s">
        <v>3</v>
      </c>
      <c r="C10" s="8"/>
      <c r="D10" s="12">
        <f>VLOOKUP(B10,'[1]2. SOCI'!$B:$Q,16,FALSE)</f>
        <v>1756959128.1737397</v>
      </c>
      <c r="E10" s="12">
        <v>1121573898</v>
      </c>
      <c r="F10" s="9">
        <v>561974956</v>
      </c>
      <c r="G10" s="9">
        <v>2210325473</v>
      </c>
      <c r="H10" s="9">
        <v>1543250599</v>
      </c>
      <c r="I10" s="9">
        <v>960765974</v>
      </c>
      <c r="J10" s="9">
        <v>469181116</v>
      </c>
      <c r="K10" s="9">
        <v>1930099683</v>
      </c>
      <c r="L10" s="9">
        <v>1379212449</v>
      </c>
      <c r="N10" s="36">
        <f>D10-E10</f>
        <v>635385230.17373967</v>
      </c>
      <c r="O10" s="9">
        <f>E10-F10</f>
        <v>559598942</v>
      </c>
      <c r="P10" s="9">
        <f>F10</f>
        <v>561974956</v>
      </c>
      <c r="Q10" s="9">
        <f>G10-H10</f>
        <v>667074874</v>
      </c>
      <c r="R10" s="36">
        <f>H10-I10</f>
        <v>582484625</v>
      </c>
      <c r="S10" s="9">
        <f>I10-J10</f>
        <v>491584858</v>
      </c>
      <c r="T10" s="9">
        <f>J10</f>
        <v>469181116</v>
      </c>
      <c r="U10" s="9">
        <f>K10-L10</f>
        <v>550887234</v>
      </c>
      <c r="W10" s="36">
        <f>N10-R10</f>
        <v>52900605.173739672</v>
      </c>
      <c r="X10" s="35">
        <f>IFERROR(W10/R10,0)</f>
        <v>9.0818886719524441E-2</v>
      </c>
    </row>
    <row r="11" spans="1:24" x14ac:dyDescent="0.2">
      <c r="B11" s="8" t="s">
        <v>4</v>
      </c>
      <c r="C11" s="8"/>
      <c r="D11" s="12">
        <f>VLOOKUP(B11,'[1]2. SOCI'!$B:$Q,16,FALSE)</f>
        <v>5470943.926682733</v>
      </c>
      <c r="E11" s="12">
        <v>4162472</v>
      </c>
      <c r="F11" s="9">
        <v>2589419</v>
      </c>
      <c r="G11" s="9">
        <v>8334406</v>
      </c>
      <c r="H11" s="9">
        <v>5506766</v>
      </c>
      <c r="I11" s="9">
        <v>3857107</v>
      </c>
      <c r="J11" s="9">
        <v>1656351</v>
      </c>
      <c r="K11" s="9">
        <v>4981165</v>
      </c>
      <c r="L11" s="9">
        <v>1802736</v>
      </c>
      <c r="N11" s="36">
        <f t="shared" ref="N11:O55" si="4">D11-E11</f>
        <v>1308471.926682733</v>
      </c>
      <c r="O11" s="9">
        <f t="shared" si="4"/>
        <v>1573053</v>
      </c>
      <c r="P11" s="9">
        <f>F11</f>
        <v>2589419</v>
      </c>
      <c r="Q11" s="9">
        <f t="shared" ref="Q11:S34" si="5">G11-H11</f>
        <v>2827640</v>
      </c>
      <c r="R11" s="36">
        <f t="shared" si="5"/>
        <v>1649659</v>
      </c>
      <c r="S11" s="9">
        <f t="shared" si="5"/>
        <v>2200756</v>
      </c>
      <c r="T11" s="9">
        <f t="shared" ref="T11:T24" si="6">J11</f>
        <v>1656351</v>
      </c>
      <c r="U11" s="9">
        <f>K11-L11</f>
        <v>3178429</v>
      </c>
      <c r="W11" s="36">
        <f t="shared" ref="W11:W34" si="7">N11-R11</f>
        <v>-341187.073317267</v>
      </c>
      <c r="X11" s="35">
        <f t="shared" ref="X11:X34" si="8">IFERROR(W11/R11,0)</f>
        <v>-0.20682278781085486</v>
      </c>
    </row>
    <row r="12" spans="1:24" x14ac:dyDescent="0.2"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  <c r="N12" s="37">
        <f t="shared" si="4"/>
        <v>0</v>
      </c>
      <c r="O12" s="11">
        <f t="shared" si="4"/>
        <v>0</v>
      </c>
      <c r="P12" s="11"/>
      <c r="Q12" s="11"/>
      <c r="R12" s="37"/>
      <c r="S12" s="11"/>
      <c r="T12" s="11"/>
      <c r="U12" s="11"/>
      <c r="W12" s="37">
        <f t="shared" si="7"/>
        <v>0</v>
      </c>
      <c r="X12" s="35">
        <f t="shared" si="8"/>
        <v>0</v>
      </c>
    </row>
    <row r="13" spans="1:24" x14ac:dyDescent="0.2">
      <c r="B13" s="8" t="s">
        <v>5</v>
      </c>
      <c r="C13" s="11"/>
      <c r="D13" s="12">
        <f>VLOOKUP(B13,'[1]2. SOCI'!$B:$Q,16,FALSE)</f>
        <v>-1293991566.0301521</v>
      </c>
      <c r="E13" s="12">
        <v>-821868978</v>
      </c>
      <c r="F13" s="9">
        <v>-407866034</v>
      </c>
      <c r="G13" s="9">
        <v>-1623973263</v>
      </c>
      <c r="H13" s="9">
        <v>-1124921079</v>
      </c>
      <c r="I13" s="9">
        <v>-699110766</v>
      </c>
      <c r="J13" s="9">
        <v>-344551735</v>
      </c>
      <c r="K13" s="9">
        <v>-1444503729</v>
      </c>
      <c r="L13" s="9">
        <v>-1030996295</v>
      </c>
      <c r="N13" s="36">
        <f t="shared" si="4"/>
        <v>-472122588.03015208</v>
      </c>
      <c r="O13" s="9">
        <f t="shared" si="4"/>
        <v>-414002944</v>
      </c>
      <c r="P13" s="9">
        <f t="shared" ref="P13:P24" si="9">F13</f>
        <v>-407866034</v>
      </c>
      <c r="Q13" s="9">
        <f t="shared" si="5"/>
        <v>-499052184</v>
      </c>
      <c r="R13" s="36">
        <f t="shared" si="5"/>
        <v>-425810313</v>
      </c>
      <c r="S13" s="9">
        <f t="shared" si="5"/>
        <v>-354559031</v>
      </c>
      <c r="T13" s="9">
        <f t="shared" si="6"/>
        <v>-344551735</v>
      </c>
      <c r="U13" s="9">
        <f t="shared" ref="U13:U24" si="10">K13-L13</f>
        <v>-413507434</v>
      </c>
      <c r="W13" s="36">
        <f t="shared" si="7"/>
        <v>-46312275.030152082</v>
      </c>
      <c r="X13" s="35">
        <f t="shared" si="8"/>
        <v>0.10876268990260948</v>
      </c>
    </row>
    <row r="14" spans="1:24" x14ac:dyDescent="0.2">
      <c r="B14" s="2" t="s">
        <v>46</v>
      </c>
      <c r="C14" s="8"/>
      <c r="D14" s="12">
        <f>VLOOKUP(B14,'[1]2. SOCI'!$B:$Q,16,FALSE)</f>
        <v>-52763689.672598355</v>
      </c>
      <c r="E14" s="12">
        <v>-34418580</v>
      </c>
      <c r="F14" s="9">
        <v>-18099672</v>
      </c>
      <c r="G14" s="9">
        <v>-76252548</v>
      </c>
      <c r="H14" s="9">
        <v>-56955504</v>
      </c>
      <c r="I14" s="9">
        <v>-36679462</v>
      </c>
      <c r="J14" s="9">
        <v>-16633453</v>
      </c>
      <c r="K14" s="9">
        <v>-57999582</v>
      </c>
      <c r="L14" s="9">
        <v>-41014275</v>
      </c>
      <c r="N14" s="36">
        <f t="shared" si="4"/>
        <v>-18345109.672598355</v>
      </c>
      <c r="O14" s="9">
        <f t="shared" si="4"/>
        <v>-16318908</v>
      </c>
      <c r="P14" s="9">
        <f t="shared" si="9"/>
        <v>-18099672</v>
      </c>
      <c r="Q14" s="9">
        <f t="shared" si="5"/>
        <v>-19297044</v>
      </c>
      <c r="R14" s="36">
        <f t="shared" si="5"/>
        <v>-20276042</v>
      </c>
      <c r="S14" s="9">
        <f t="shared" si="5"/>
        <v>-20046009</v>
      </c>
      <c r="T14" s="9">
        <f t="shared" si="6"/>
        <v>-16633453</v>
      </c>
      <c r="U14" s="9">
        <f t="shared" si="10"/>
        <v>-16985307</v>
      </c>
      <c r="W14" s="36">
        <f t="shared" si="7"/>
        <v>1930932.3274016455</v>
      </c>
      <c r="X14" s="35">
        <f t="shared" si="8"/>
        <v>-9.5232211858786123E-2</v>
      </c>
    </row>
    <row r="15" spans="1:24" x14ac:dyDescent="0.2">
      <c r="B15" s="8" t="s">
        <v>6</v>
      </c>
      <c r="C15" s="8"/>
      <c r="D15" s="12">
        <f>VLOOKUP(B15,'[1]2. SOCI'!$B:$Q,16,FALSE)</f>
        <v>-188728950.69593087</v>
      </c>
      <c r="E15" s="12">
        <v>-128049168</v>
      </c>
      <c r="F15" s="9">
        <v>-63902571</v>
      </c>
      <c r="G15" s="9">
        <v>-225237381</v>
      </c>
      <c r="H15" s="9">
        <v>-164727939</v>
      </c>
      <c r="I15" s="9">
        <v>-109808161</v>
      </c>
      <c r="J15" s="9">
        <v>-51510142</v>
      </c>
      <c r="K15" s="9">
        <v>-195847572</v>
      </c>
      <c r="L15" s="9">
        <v>-143493982</v>
      </c>
      <c r="N15" s="36">
        <f t="shared" si="4"/>
        <v>-60679782.695930868</v>
      </c>
      <c r="O15" s="9">
        <f t="shared" si="4"/>
        <v>-64146597</v>
      </c>
      <c r="P15" s="9">
        <f t="shared" si="9"/>
        <v>-63902571</v>
      </c>
      <c r="Q15" s="9">
        <f t="shared" si="5"/>
        <v>-60509442</v>
      </c>
      <c r="R15" s="36">
        <f t="shared" si="5"/>
        <v>-54919778</v>
      </c>
      <c r="S15" s="9">
        <f t="shared" si="5"/>
        <v>-58298019</v>
      </c>
      <c r="T15" s="9">
        <f t="shared" si="6"/>
        <v>-51510142</v>
      </c>
      <c r="U15" s="9">
        <f t="shared" si="10"/>
        <v>-52353590</v>
      </c>
      <c r="W15" s="36">
        <f t="shared" si="7"/>
        <v>-5760004.6959308684</v>
      </c>
      <c r="X15" s="35">
        <f t="shared" si="8"/>
        <v>0.10488033465704957</v>
      </c>
    </row>
    <row r="16" spans="1:24" x14ac:dyDescent="0.2">
      <c r="B16" s="8" t="s">
        <v>7</v>
      </c>
      <c r="C16" s="8"/>
      <c r="D16" s="12">
        <f>VLOOKUP(B16,'[1]2. SOCI'!$B:$Q,16,FALSE)</f>
        <v>-17415003.056392677</v>
      </c>
      <c r="E16" s="12">
        <v>-11469359</v>
      </c>
      <c r="F16" s="9">
        <v>-5684920</v>
      </c>
      <c r="G16" s="9">
        <v>-22054951</v>
      </c>
      <c r="H16" s="9">
        <v>-16222413</v>
      </c>
      <c r="I16" s="9">
        <v>-10299000</v>
      </c>
      <c r="J16" s="9">
        <v>-4763399</v>
      </c>
      <c r="K16" s="9">
        <v>-20684688</v>
      </c>
      <c r="L16" s="9">
        <v>-14942336</v>
      </c>
      <c r="N16" s="36">
        <f t="shared" si="4"/>
        <v>-5945644.0563926771</v>
      </c>
      <c r="O16" s="9">
        <f t="shared" si="4"/>
        <v>-5784439</v>
      </c>
      <c r="P16" s="9">
        <f t="shared" si="9"/>
        <v>-5684920</v>
      </c>
      <c r="Q16" s="9">
        <f t="shared" si="5"/>
        <v>-5832538</v>
      </c>
      <c r="R16" s="36">
        <f t="shared" si="5"/>
        <v>-5923413</v>
      </c>
      <c r="S16" s="9">
        <f t="shared" si="5"/>
        <v>-5535601</v>
      </c>
      <c r="T16" s="9">
        <f t="shared" si="6"/>
        <v>-4763399</v>
      </c>
      <c r="U16" s="9">
        <f t="shared" si="10"/>
        <v>-5742352</v>
      </c>
      <c r="W16" s="36">
        <f t="shared" si="7"/>
        <v>-22231.056392677128</v>
      </c>
      <c r="X16" s="35">
        <f t="shared" si="8"/>
        <v>3.7530822842636717E-3</v>
      </c>
    </row>
    <row r="17" spans="2:24" x14ac:dyDescent="0.2">
      <c r="B17" s="8" t="s">
        <v>8</v>
      </c>
      <c r="C17" s="8"/>
      <c r="D17" s="12">
        <f>VLOOKUP(B17,'[1]2. SOCI'!$B:$Q,16,FALSE)</f>
        <v>-35938013.759300217</v>
      </c>
      <c r="E17" s="12">
        <v>-24158250</v>
      </c>
      <c r="F17" s="9">
        <v>-12464158</v>
      </c>
      <c r="G17" s="9">
        <v>-52823865</v>
      </c>
      <c r="H17" s="9">
        <v>-39526009</v>
      </c>
      <c r="I17" s="9">
        <v>-25133769</v>
      </c>
      <c r="J17" s="9">
        <v>-12583189</v>
      </c>
      <c r="K17" s="9">
        <v>-50463268</v>
      </c>
      <c r="L17" s="9">
        <v>-35670485</v>
      </c>
      <c r="N17" s="36">
        <f t="shared" si="4"/>
        <v>-11779763.759300217</v>
      </c>
      <c r="O17" s="9">
        <f t="shared" si="4"/>
        <v>-11694092</v>
      </c>
      <c r="P17" s="9">
        <f t="shared" si="9"/>
        <v>-12464158</v>
      </c>
      <c r="Q17" s="9">
        <f t="shared" si="5"/>
        <v>-13297856</v>
      </c>
      <c r="R17" s="36">
        <f t="shared" si="5"/>
        <v>-14392240</v>
      </c>
      <c r="S17" s="9">
        <f t="shared" si="5"/>
        <v>-12550580</v>
      </c>
      <c r="T17" s="9">
        <f t="shared" si="6"/>
        <v>-12583189</v>
      </c>
      <c r="U17" s="9">
        <f t="shared" si="10"/>
        <v>-14792783</v>
      </c>
      <c r="W17" s="36">
        <f t="shared" si="7"/>
        <v>2612476.240699783</v>
      </c>
      <c r="X17" s="35">
        <f t="shared" si="8"/>
        <v>-0.1815197801523448</v>
      </c>
    </row>
    <row r="18" spans="2:24" hidden="1" x14ac:dyDescent="0.2">
      <c r="B18" s="8" t="s">
        <v>9</v>
      </c>
      <c r="C18" s="8"/>
      <c r="D18" s="12">
        <f>VLOOKUP(B18,'[1]2. SOCI'!$B:$Q,16,FALSE)</f>
        <v>0</v>
      </c>
      <c r="E18" s="12">
        <v>0</v>
      </c>
      <c r="F18" s="12">
        <v>0</v>
      </c>
      <c r="G18" s="12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N18" s="36">
        <f t="shared" si="4"/>
        <v>0</v>
      </c>
      <c r="O18" s="9">
        <f t="shared" si="4"/>
        <v>0</v>
      </c>
      <c r="P18" s="9">
        <f t="shared" si="9"/>
        <v>0</v>
      </c>
      <c r="Q18" s="9">
        <f t="shared" si="5"/>
        <v>0</v>
      </c>
      <c r="R18" s="36">
        <f t="shared" si="5"/>
        <v>0</v>
      </c>
      <c r="S18" s="9">
        <f t="shared" si="5"/>
        <v>0</v>
      </c>
      <c r="T18" s="9">
        <f t="shared" si="6"/>
        <v>0</v>
      </c>
      <c r="U18" s="9">
        <f t="shared" si="10"/>
        <v>0</v>
      </c>
      <c r="W18" s="36">
        <f t="shared" si="7"/>
        <v>0</v>
      </c>
      <c r="X18" s="35">
        <f t="shared" si="8"/>
        <v>0</v>
      </c>
    </row>
    <row r="19" spans="2:24" outlineLevel="1" x14ac:dyDescent="0.2">
      <c r="B19" s="8" t="s">
        <v>10</v>
      </c>
      <c r="C19" s="13"/>
      <c r="D19" s="12">
        <f>VLOOKUP(B19,'[1]2. SOCI'!$B:$Q,16,FALSE)</f>
        <v>0</v>
      </c>
      <c r="E19" s="12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N19" s="36">
        <f t="shared" si="4"/>
        <v>0</v>
      </c>
      <c r="O19" s="9">
        <f t="shared" si="4"/>
        <v>0</v>
      </c>
      <c r="P19" s="9">
        <f t="shared" si="9"/>
        <v>0</v>
      </c>
      <c r="Q19" s="9">
        <f t="shared" si="5"/>
        <v>0</v>
      </c>
      <c r="R19" s="36">
        <f t="shared" si="5"/>
        <v>0</v>
      </c>
      <c r="S19" s="9">
        <f t="shared" si="5"/>
        <v>0</v>
      </c>
      <c r="T19" s="9">
        <f t="shared" si="6"/>
        <v>0</v>
      </c>
      <c r="U19" s="9">
        <f t="shared" si="10"/>
        <v>0</v>
      </c>
      <c r="W19" s="36">
        <f t="shared" si="7"/>
        <v>0</v>
      </c>
      <c r="X19" s="35">
        <f t="shared" si="8"/>
        <v>0</v>
      </c>
    </row>
    <row r="20" spans="2:24" x14ac:dyDescent="0.2">
      <c r="B20" s="2" t="s">
        <v>47</v>
      </c>
      <c r="C20" s="13"/>
      <c r="D20" s="12">
        <f>VLOOKUP(B20,'[1]2. SOCI'!$B:$Q,16,FALSE)</f>
        <v>-12476403.92527074</v>
      </c>
      <c r="E20" s="12">
        <v>-7550173</v>
      </c>
      <c r="F20" s="9">
        <v>-4353219</v>
      </c>
      <c r="G20" s="9">
        <v>-19782564</v>
      </c>
      <c r="H20" s="9">
        <v>-3947268</v>
      </c>
      <c r="I20" s="9">
        <v>-1292983</v>
      </c>
      <c r="J20" s="9">
        <v>-2304455</v>
      </c>
      <c r="K20" s="9">
        <v>2689397</v>
      </c>
      <c r="L20" s="9">
        <v>2849572</v>
      </c>
      <c r="N20" s="36">
        <f t="shared" si="4"/>
        <v>-4926230.9252707399</v>
      </c>
      <c r="O20" s="9">
        <f t="shared" si="4"/>
        <v>-3196954</v>
      </c>
      <c r="P20" s="9">
        <f t="shared" si="9"/>
        <v>-4353219</v>
      </c>
      <c r="Q20" s="9">
        <f t="shared" si="5"/>
        <v>-15835296</v>
      </c>
      <c r="R20" s="36">
        <f t="shared" si="5"/>
        <v>-2654285</v>
      </c>
      <c r="S20" s="9">
        <f t="shared" si="5"/>
        <v>1011472</v>
      </c>
      <c r="T20" s="9">
        <f t="shared" si="6"/>
        <v>-2304455</v>
      </c>
      <c r="U20" s="9">
        <f t="shared" si="10"/>
        <v>-160175</v>
      </c>
      <c r="W20" s="36">
        <f t="shared" si="7"/>
        <v>-2271945.9252707399</v>
      </c>
      <c r="X20" s="35">
        <f t="shared" si="8"/>
        <v>0.85595402350189975</v>
      </c>
    </row>
    <row r="21" spans="2:24" outlineLevel="1" x14ac:dyDescent="0.2">
      <c r="B21" s="8" t="s">
        <v>11</v>
      </c>
      <c r="C21" s="13"/>
      <c r="D21" s="12">
        <f>VLOOKUP(B21,'[1]2. SOCI'!$B:$Q,16,FALSE)</f>
        <v>0</v>
      </c>
      <c r="E21" s="12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N21" s="36">
        <f t="shared" si="4"/>
        <v>0</v>
      </c>
      <c r="O21" s="9">
        <f t="shared" si="4"/>
        <v>0</v>
      </c>
      <c r="P21" s="9">
        <f t="shared" si="9"/>
        <v>0</v>
      </c>
      <c r="Q21" s="9">
        <f t="shared" si="5"/>
        <v>0</v>
      </c>
      <c r="R21" s="36">
        <f t="shared" si="5"/>
        <v>0</v>
      </c>
      <c r="S21" s="9">
        <f t="shared" si="5"/>
        <v>0</v>
      </c>
      <c r="T21" s="9">
        <f t="shared" si="6"/>
        <v>0</v>
      </c>
      <c r="U21" s="9">
        <f t="shared" si="10"/>
        <v>0</v>
      </c>
      <c r="W21" s="36">
        <f t="shared" si="7"/>
        <v>0</v>
      </c>
      <c r="X21" s="35">
        <f t="shared" si="8"/>
        <v>0</v>
      </c>
    </row>
    <row r="22" spans="2:24" x14ac:dyDescent="0.2">
      <c r="B22" s="8" t="s">
        <v>12</v>
      </c>
      <c r="C22" s="8"/>
      <c r="D22" s="12">
        <f>VLOOKUP(B22,'[1]2. SOCI'!$B:$Q,16,FALSE)</f>
        <v>0</v>
      </c>
      <c r="E22" s="12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-2050</v>
      </c>
      <c r="L22" s="9">
        <v>439959</v>
      </c>
      <c r="N22" s="36">
        <f t="shared" si="4"/>
        <v>0</v>
      </c>
      <c r="O22" s="9">
        <f t="shared" si="4"/>
        <v>0</v>
      </c>
      <c r="P22" s="9">
        <f t="shared" si="9"/>
        <v>0</v>
      </c>
      <c r="Q22" s="9">
        <f t="shared" si="5"/>
        <v>0</v>
      </c>
      <c r="R22" s="36">
        <f t="shared" si="5"/>
        <v>0</v>
      </c>
      <c r="S22" s="9">
        <f t="shared" si="5"/>
        <v>0</v>
      </c>
      <c r="T22" s="9">
        <f t="shared" si="6"/>
        <v>0</v>
      </c>
      <c r="U22" s="9">
        <f t="shared" si="10"/>
        <v>-442009</v>
      </c>
      <c r="W22" s="36">
        <f t="shared" si="7"/>
        <v>0</v>
      </c>
      <c r="X22" s="35">
        <f t="shared" si="8"/>
        <v>0</v>
      </c>
    </row>
    <row r="23" spans="2:24" x14ac:dyDescent="0.2">
      <c r="B23" s="8" t="s">
        <v>13</v>
      </c>
      <c r="C23" s="8"/>
      <c r="D23" s="12">
        <f>VLOOKUP(B23,'[1]2. SOCI'!$B:$Q,16,FALSE)</f>
        <v>-81493409.581969202</v>
      </c>
      <c r="E23" s="12">
        <v>-52555195</v>
      </c>
      <c r="F23" s="25">
        <v>-24194671</v>
      </c>
      <c r="G23" s="12">
        <v>-101705650</v>
      </c>
      <c r="H23" s="12">
        <v>-71818097</v>
      </c>
      <c r="I23" s="12">
        <v>-48004914</v>
      </c>
      <c r="J23" s="12">
        <v>-23768933</v>
      </c>
      <c r="K23" s="12">
        <v>-82795047</v>
      </c>
      <c r="L23" s="12">
        <v>-61008417</v>
      </c>
      <c r="N23" s="36">
        <f t="shared" si="4"/>
        <v>-28938214.581969202</v>
      </c>
      <c r="O23" s="12">
        <f t="shared" si="4"/>
        <v>-28360524</v>
      </c>
      <c r="P23" s="12">
        <f t="shared" si="9"/>
        <v>-24194671</v>
      </c>
      <c r="Q23" s="12">
        <f t="shared" si="5"/>
        <v>-29887553</v>
      </c>
      <c r="R23" s="36">
        <f t="shared" si="5"/>
        <v>-23813183</v>
      </c>
      <c r="S23" s="12">
        <f t="shared" si="5"/>
        <v>-24235981</v>
      </c>
      <c r="T23" s="12">
        <f t="shared" si="6"/>
        <v>-23768933</v>
      </c>
      <c r="U23" s="12">
        <f t="shared" si="10"/>
        <v>-21786630</v>
      </c>
      <c r="W23" s="36">
        <f t="shared" si="7"/>
        <v>-5125031.5819692016</v>
      </c>
      <c r="X23" s="35">
        <f t="shared" si="8"/>
        <v>0.21521825041067386</v>
      </c>
    </row>
    <row r="24" spans="2:24" x14ac:dyDescent="0.2">
      <c r="B24" s="11" t="s">
        <v>14</v>
      </c>
      <c r="C24" s="11"/>
      <c r="D24" s="30">
        <f>SUM(D10:D23)</f>
        <v>79623035.37880826</v>
      </c>
      <c r="E24" s="30">
        <v>45666667</v>
      </c>
      <c r="F24" s="15">
        <v>27999130</v>
      </c>
      <c r="G24" s="15">
        <v>96829657</v>
      </c>
      <c r="H24" s="15">
        <v>70639056</v>
      </c>
      <c r="I24" s="15">
        <v>34294026</v>
      </c>
      <c r="J24" s="15">
        <v>14722161</v>
      </c>
      <c r="K24" s="15">
        <v>85474309</v>
      </c>
      <c r="L24" s="15">
        <v>57178926</v>
      </c>
      <c r="N24" s="38">
        <f t="shared" si="4"/>
        <v>33956368.37880826</v>
      </c>
      <c r="O24" s="15">
        <f t="shared" si="4"/>
        <v>17667537</v>
      </c>
      <c r="P24" s="15">
        <f t="shared" si="9"/>
        <v>27999130</v>
      </c>
      <c r="Q24" s="15">
        <f t="shared" si="5"/>
        <v>26190601</v>
      </c>
      <c r="R24" s="38">
        <f t="shared" si="5"/>
        <v>36345030</v>
      </c>
      <c r="S24" s="15">
        <f t="shared" si="5"/>
        <v>19571865</v>
      </c>
      <c r="T24" s="15">
        <f t="shared" si="6"/>
        <v>14722161</v>
      </c>
      <c r="U24" s="15">
        <f t="shared" si="10"/>
        <v>28295383</v>
      </c>
      <c r="W24" s="38">
        <f t="shared" si="7"/>
        <v>-2388661.62119174</v>
      </c>
      <c r="X24" s="35">
        <f t="shared" si="8"/>
        <v>-6.5721822796452223E-2</v>
      </c>
    </row>
    <row r="25" spans="2:24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N25" s="37">
        <f t="shared" si="4"/>
        <v>0</v>
      </c>
      <c r="O25" s="11">
        <f t="shared" si="4"/>
        <v>0</v>
      </c>
      <c r="P25" s="11"/>
      <c r="Q25" s="11"/>
      <c r="R25" s="37"/>
      <c r="S25" s="11"/>
      <c r="T25" s="11"/>
      <c r="U25" s="11"/>
      <c r="W25" s="37">
        <f t="shared" si="7"/>
        <v>0</v>
      </c>
      <c r="X25" s="35">
        <f t="shared" si="8"/>
        <v>0</v>
      </c>
    </row>
    <row r="26" spans="2:24" x14ac:dyDescent="0.2">
      <c r="B26" s="8" t="s">
        <v>15</v>
      </c>
      <c r="C26" s="8"/>
      <c r="D26" s="12">
        <f>VLOOKUP(B26,'[1]2. SOCI'!$B:$Q,16,FALSE)</f>
        <v>11691536.200000001</v>
      </c>
      <c r="E26" s="12">
        <v>8811642</v>
      </c>
      <c r="F26" s="9">
        <v>4445042</v>
      </c>
      <c r="G26" s="9">
        <v>7570113</v>
      </c>
      <c r="H26" s="9">
        <v>6027107</v>
      </c>
      <c r="I26" s="9">
        <v>3763136</v>
      </c>
      <c r="J26" s="9">
        <v>498763</v>
      </c>
      <c r="K26" s="9">
        <v>2684839</v>
      </c>
      <c r="L26" s="9">
        <v>1071056</v>
      </c>
      <c r="N26" s="36">
        <f t="shared" si="4"/>
        <v>2879894.2000000011</v>
      </c>
      <c r="O26" s="9">
        <f t="shared" si="4"/>
        <v>4366600</v>
      </c>
      <c r="P26" s="9">
        <f t="shared" ref="P26:P30" si="11">F26</f>
        <v>4445042</v>
      </c>
      <c r="Q26" s="9">
        <f t="shared" si="5"/>
        <v>1543006</v>
      </c>
      <c r="R26" s="36">
        <f t="shared" si="5"/>
        <v>2263971</v>
      </c>
      <c r="S26" s="9">
        <f t="shared" si="5"/>
        <v>3264373</v>
      </c>
      <c r="T26" s="9">
        <f t="shared" ref="T26:T30" si="12">J26</f>
        <v>498763</v>
      </c>
      <c r="U26" s="9">
        <f t="shared" ref="U26:U29" si="13">K26-L26</f>
        <v>1613783</v>
      </c>
      <c r="W26" s="36">
        <f t="shared" si="7"/>
        <v>615923.20000000112</v>
      </c>
      <c r="X26" s="35">
        <f t="shared" si="8"/>
        <v>0.27205436818757889</v>
      </c>
    </row>
    <row r="27" spans="2:24" x14ac:dyDescent="0.2">
      <c r="B27" s="8" t="s">
        <v>16</v>
      </c>
      <c r="C27" s="8"/>
      <c r="D27" s="12">
        <f>VLOOKUP(B27,'[1]2. SOCI'!$B:$Q,16,FALSE)</f>
        <v>0</v>
      </c>
      <c r="E27" s="12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N27" s="36">
        <f t="shared" si="4"/>
        <v>0</v>
      </c>
      <c r="O27" s="9">
        <f t="shared" si="4"/>
        <v>0</v>
      </c>
      <c r="P27" s="9">
        <f t="shared" si="11"/>
        <v>0</v>
      </c>
      <c r="Q27" s="9">
        <f t="shared" si="5"/>
        <v>0</v>
      </c>
      <c r="R27" s="36">
        <f t="shared" si="5"/>
        <v>0</v>
      </c>
      <c r="S27" s="9">
        <f t="shared" si="5"/>
        <v>0</v>
      </c>
      <c r="T27" s="9">
        <f t="shared" si="12"/>
        <v>0</v>
      </c>
      <c r="U27" s="9">
        <f t="shared" si="13"/>
        <v>0</v>
      </c>
      <c r="W27" s="36">
        <f t="shared" si="7"/>
        <v>0</v>
      </c>
      <c r="X27" s="35">
        <f t="shared" si="8"/>
        <v>0</v>
      </c>
    </row>
    <row r="28" spans="2:24" x14ac:dyDescent="0.2">
      <c r="B28" s="8" t="s">
        <v>17</v>
      </c>
      <c r="C28" s="8"/>
      <c r="D28" s="12">
        <f>VLOOKUP(B28,'[1]2. SOCI'!$B:$Q,16,FALSE)</f>
        <v>-5503098.0095974766</v>
      </c>
      <c r="E28" s="12">
        <v>-2521921</v>
      </c>
      <c r="F28" s="9">
        <v>-1080079</v>
      </c>
      <c r="G28" s="9">
        <v>-3836199</v>
      </c>
      <c r="H28" s="9">
        <v>-2983330</v>
      </c>
      <c r="I28" s="9">
        <v>-937464</v>
      </c>
      <c r="J28" s="9">
        <v>-151046</v>
      </c>
      <c r="K28" s="9">
        <v>-8622076</v>
      </c>
      <c r="L28" s="9">
        <v>-8154627</v>
      </c>
      <c r="N28" s="36">
        <f t="shared" si="4"/>
        <v>-2981177.0095974766</v>
      </c>
      <c r="O28" s="9">
        <f t="shared" si="4"/>
        <v>-1441842</v>
      </c>
      <c r="P28" s="9">
        <f t="shared" si="11"/>
        <v>-1080079</v>
      </c>
      <c r="Q28" s="9">
        <f t="shared" si="5"/>
        <v>-852869</v>
      </c>
      <c r="R28" s="36">
        <f t="shared" si="5"/>
        <v>-2045866</v>
      </c>
      <c r="S28" s="9">
        <f t="shared" si="5"/>
        <v>-786418</v>
      </c>
      <c r="T28" s="9">
        <f t="shared" si="12"/>
        <v>-151046</v>
      </c>
      <c r="U28" s="9">
        <f t="shared" si="13"/>
        <v>-467449</v>
      </c>
      <c r="W28" s="36">
        <f t="shared" si="7"/>
        <v>-935311.00959747657</v>
      </c>
      <c r="X28" s="35">
        <f t="shared" si="8"/>
        <v>0.45717119772139359</v>
      </c>
    </row>
    <row r="29" spans="2:24" x14ac:dyDescent="0.2">
      <c r="B29" s="2" t="s">
        <v>18</v>
      </c>
      <c r="C29" s="8"/>
      <c r="D29" s="12"/>
      <c r="E29" s="12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N29" s="36">
        <f t="shared" si="4"/>
        <v>0</v>
      </c>
      <c r="O29" s="9">
        <f t="shared" si="4"/>
        <v>0</v>
      </c>
      <c r="P29" s="9">
        <f t="shared" si="11"/>
        <v>0</v>
      </c>
      <c r="Q29" s="9">
        <f t="shared" si="5"/>
        <v>0</v>
      </c>
      <c r="R29" s="36">
        <f t="shared" si="5"/>
        <v>0</v>
      </c>
      <c r="S29" s="9">
        <f t="shared" si="5"/>
        <v>0</v>
      </c>
      <c r="T29" s="9">
        <f t="shared" si="12"/>
        <v>0</v>
      </c>
      <c r="U29" s="9">
        <f t="shared" si="13"/>
        <v>0</v>
      </c>
      <c r="W29" s="36">
        <f t="shared" si="7"/>
        <v>0</v>
      </c>
      <c r="X29" s="35">
        <f t="shared" si="8"/>
        <v>0</v>
      </c>
    </row>
    <row r="30" spans="2:24" x14ac:dyDescent="0.2">
      <c r="B30" s="16" t="s">
        <v>19</v>
      </c>
      <c r="C30" s="8"/>
      <c r="D30" s="30">
        <f>SUM(D26:D29)</f>
        <v>6188438.1904025245</v>
      </c>
      <c r="E30" s="30">
        <v>6289721</v>
      </c>
      <c r="F30" s="15">
        <v>3364963</v>
      </c>
      <c r="G30" s="15">
        <v>3733914</v>
      </c>
      <c r="H30" s="15">
        <v>3043777</v>
      </c>
      <c r="I30" s="15">
        <v>2825672</v>
      </c>
      <c r="J30" s="15">
        <v>347717</v>
      </c>
      <c r="K30" s="15">
        <v>-5937237</v>
      </c>
      <c r="L30" s="15">
        <v>-7083571</v>
      </c>
      <c r="N30" s="38">
        <f t="shared" si="4"/>
        <v>-101282.80959747545</v>
      </c>
      <c r="O30" s="15">
        <f t="shared" si="4"/>
        <v>2924758</v>
      </c>
      <c r="P30" s="15">
        <f t="shared" si="11"/>
        <v>3364963</v>
      </c>
      <c r="Q30" s="15">
        <f t="shared" si="5"/>
        <v>690137</v>
      </c>
      <c r="R30" s="38">
        <f t="shared" si="5"/>
        <v>218105</v>
      </c>
      <c r="S30" s="15">
        <f t="shared" si="5"/>
        <v>2477955</v>
      </c>
      <c r="T30" s="15">
        <f t="shared" si="12"/>
        <v>347717</v>
      </c>
      <c r="U30" s="15">
        <f>K30-L30</f>
        <v>1146334</v>
      </c>
      <c r="W30" s="38">
        <f t="shared" si="7"/>
        <v>-319387.80959747545</v>
      </c>
      <c r="X30" s="35">
        <f t="shared" si="8"/>
        <v>-1.4643763765043234</v>
      </c>
    </row>
    <row r="31" spans="2:24" x14ac:dyDescent="0.2">
      <c r="N31" s="39">
        <f t="shared" si="4"/>
        <v>0</v>
      </c>
      <c r="O31" s="2">
        <f t="shared" si="4"/>
        <v>0</v>
      </c>
      <c r="R31" s="39"/>
      <c r="W31" s="39">
        <f t="shared" si="7"/>
        <v>0</v>
      </c>
      <c r="X31" s="35">
        <f t="shared" si="8"/>
        <v>0</v>
      </c>
    </row>
    <row r="32" spans="2:24" x14ac:dyDescent="0.2">
      <c r="B32" s="16" t="s">
        <v>20</v>
      </c>
      <c r="D32" s="30">
        <f>D24+D30</f>
        <v>85811473.569210783</v>
      </c>
      <c r="E32" s="30">
        <v>51956388</v>
      </c>
      <c r="F32" s="15">
        <v>31364093</v>
      </c>
      <c r="G32" s="15">
        <v>100563571</v>
      </c>
      <c r="H32" s="15">
        <v>73682833</v>
      </c>
      <c r="I32" s="15">
        <v>37119698</v>
      </c>
      <c r="J32" s="15">
        <v>15069878</v>
      </c>
      <c r="K32" s="15">
        <v>79537072</v>
      </c>
      <c r="L32" s="15">
        <v>50095355</v>
      </c>
      <c r="N32" s="38">
        <f t="shared" si="4"/>
        <v>33855085.569210783</v>
      </c>
      <c r="O32" s="15">
        <f t="shared" si="4"/>
        <v>20592295</v>
      </c>
      <c r="P32" s="15">
        <f t="shared" ref="P32:P34" si="14">F32</f>
        <v>31364093</v>
      </c>
      <c r="Q32" s="15">
        <f t="shared" si="5"/>
        <v>26880738</v>
      </c>
      <c r="R32" s="38">
        <f t="shared" si="5"/>
        <v>36563135</v>
      </c>
      <c r="S32" s="15">
        <f t="shared" si="5"/>
        <v>22049820</v>
      </c>
      <c r="T32" s="15">
        <f t="shared" ref="T32:T34" si="15">J32</f>
        <v>15069878</v>
      </c>
      <c r="U32" s="15">
        <f t="shared" ref="U32:U34" si="16">K32-L32</f>
        <v>29441717</v>
      </c>
      <c r="W32" s="38">
        <f t="shared" si="7"/>
        <v>-2708049.4307892174</v>
      </c>
      <c r="X32" s="35">
        <f t="shared" si="8"/>
        <v>-7.4065022892298965E-2</v>
      </c>
    </row>
    <row r="33" spans="2:24" x14ac:dyDescent="0.2">
      <c r="B33" s="17" t="s">
        <v>21</v>
      </c>
      <c r="D33" s="12">
        <f>VLOOKUP(B33,'[1]2. SOCI'!$B:$Q,16,FALSE)</f>
        <v>-15629488.739711532</v>
      </c>
      <c r="E33" s="12">
        <v>-10191302</v>
      </c>
      <c r="F33" s="9">
        <v>-4802444</v>
      </c>
      <c r="G33" s="9">
        <v>-15331547</v>
      </c>
      <c r="H33" s="9">
        <v>-9401257</v>
      </c>
      <c r="I33" s="9">
        <v>-4698458</v>
      </c>
      <c r="J33" s="9">
        <v>-3094624</v>
      </c>
      <c r="K33" s="9">
        <v>-8771318</v>
      </c>
      <c r="L33" s="9">
        <v>-6270248</v>
      </c>
      <c r="N33" s="36">
        <f t="shared" si="4"/>
        <v>-5438186.7397115324</v>
      </c>
      <c r="O33" s="9">
        <f t="shared" si="4"/>
        <v>-5388858</v>
      </c>
      <c r="P33" s="9">
        <f t="shared" si="14"/>
        <v>-4802444</v>
      </c>
      <c r="Q33" s="9">
        <f t="shared" si="5"/>
        <v>-5930290</v>
      </c>
      <c r="R33" s="36">
        <f t="shared" si="5"/>
        <v>-4702799</v>
      </c>
      <c r="S33" s="9">
        <f t="shared" si="5"/>
        <v>-1603834</v>
      </c>
      <c r="T33" s="9">
        <f t="shared" si="15"/>
        <v>-3094624</v>
      </c>
      <c r="U33" s="9">
        <f t="shared" si="16"/>
        <v>-2501070</v>
      </c>
      <c r="W33" s="36">
        <f t="shared" si="7"/>
        <v>-735387.73971153237</v>
      </c>
      <c r="X33" s="35">
        <f t="shared" si="8"/>
        <v>0.15637235180825979</v>
      </c>
    </row>
    <row r="34" spans="2:24" x14ac:dyDescent="0.2">
      <c r="B34" s="16" t="s">
        <v>22</v>
      </c>
      <c r="D34" s="30">
        <f>D32+D33</f>
        <v>70181984.829499245</v>
      </c>
      <c r="E34" s="30">
        <v>41765086</v>
      </c>
      <c r="F34" s="15">
        <v>26561649</v>
      </c>
      <c r="G34" s="15">
        <v>85232024</v>
      </c>
      <c r="H34" s="15">
        <v>64281576</v>
      </c>
      <c r="I34" s="15">
        <v>32421240</v>
      </c>
      <c r="J34" s="15">
        <v>11975254</v>
      </c>
      <c r="K34" s="15">
        <v>70765754</v>
      </c>
      <c r="L34" s="15">
        <v>43825107</v>
      </c>
      <c r="N34" s="38">
        <f t="shared" si="4"/>
        <v>28416898.829499245</v>
      </c>
      <c r="O34" s="15">
        <f t="shared" si="4"/>
        <v>15203437</v>
      </c>
      <c r="P34" s="15">
        <f t="shared" si="14"/>
        <v>26561649</v>
      </c>
      <c r="Q34" s="15">
        <f t="shared" si="5"/>
        <v>20950448</v>
      </c>
      <c r="R34" s="38">
        <f t="shared" si="5"/>
        <v>31860336</v>
      </c>
      <c r="S34" s="15">
        <f t="shared" si="5"/>
        <v>20445986</v>
      </c>
      <c r="T34" s="15">
        <f t="shared" si="15"/>
        <v>11975254</v>
      </c>
      <c r="U34" s="15">
        <f t="shared" si="16"/>
        <v>26940647</v>
      </c>
      <c r="W34" s="38">
        <f t="shared" si="7"/>
        <v>-3443437.1705007553</v>
      </c>
      <c r="X34" s="35">
        <f t="shared" si="8"/>
        <v>-0.10807912291008968</v>
      </c>
    </row>
    <row r="35" spans="2:24" x14ac:dyDescent="0.2">
      <c r="B35" s="8"/>
      <c r="D35" s="18">
        <f t="shared" ref="D35:E35" si="17">D33/D32</f>
        <v>-0.18213751715970303</v>
      </c>
      <c r="E35" s="18">
        <f t="shared" si="17"/>
        <v>-0.19615108733116707</v>
      </c>
      <c r="F35" s="18">
        <f>F33/F32</f>
        <v>-0.15311917357214824</v>
      </c>
      <c r="G35" s="18">
        <f t="shared" ref="G35:J35" si="18">G33/G32</f>
        <v>-0.15245627067081777</v>
      </c>
      <c r="H35" s="18">
        <f t="shared" si="18"/>
        <v>-0.12759087316851675</v>
      </c>
      <c r="I35" s="18">
        <f t="shared" si="18"/>
        <v>-0.12657586815496183</v>
      </c>
      <c r="J35" s="18">
        <f t="shared" si="18"/>
        <v>-0.20535162925671993</v>
      </c>
      <c r="K35" s="18"/>
      <c r="L35" s="18"/>
      <c r="N35" s="18">
        <f t="shared" si="4"/>
        <v>1.401357017146404E-2</v>
      </c>
      <c r="O35" s="18">
        <f t="shared" si="4"/>
        <v>-4.3031913759018825E-2</v>
      </c>
      <c r="P35" s="18"/>
      <c r="Q35" s="18"/>
      <c r="R35" s="18"/>
      <c r="S35" s="18"/>
      <c r="T35" s="18"/>
      <c r="U35" s="18"/>
      <c r="W35" s="18"/>
    </row>
    <row r="36" spans="2:24" x14ac:dyDescent="0.2">
      <c r="B36" s="11" t="s">
        <v>23</v>
      </c>
      <c r="N36" s="2">
        <f t="shared" si="4"/>
        <v>0</v>
      </c>
      <c r="O36" s="2">
        <f t="shared" si="4"/>
        <v>0</v>
      </c>
    </row>
    <row r="37" spans="2:24" x14ac:dyDescent="0.2">
      <c r="B37" s="8" t="s">
        <v>24</v>
      </c>
      <c r="D37" s="12">
        <f>VLOOKUP(B37,'[1]2. SOCI'!$B:$Q,16,FALSE)</f>
        <v>70174878.949540645</v>
      </c>
      <c r="E37" s="14">
        <v>41762201.592209488</v>
      </c>
      <c r="F37" s="10">
        <v>26560559.637520134</v>
      </c>
      <c r="G37" s="10">
        <v>85222553.650607929</v>
      </c>
      <c r="H37" s="10">
        <v>64277272.369660944</v>
      </c>
      <c r="I37" s="10">
        <v>32419588.070557598</v>
      </c>
      <c r="J37" s="10">
        <v>11976577.714976888</v>
      </c>
      <c r="K37" s="10">
        <v>70741986.627122805</v>
      </c>
      <c r="L37" s="10">
        <v>43816942</v>
      </c>
      <c r="N37" s="10">
        <f t="shared" si="4"/>
        <v>28412677.357331157</v>
      </c>
      <c r="O37" s="10">
        <f t="shared" si="4"/>
        <v>15201641.954689354</v>
      </c>
      <c r="P37" s="10">
        <f t="shared" ref="P37:P38" si="19">F37</f>
        <v>26560559.637520134</v>
      </c>
      <c r="Q37" s="10">
        <f t="shared" ref="Q37:S38" si="20">G37-H37</f>
        <v>20945281.280946985</v>
      </c>
      <c r="R37" s="10">
        <f t="shared" si="20"/>
        <v>31857684.299103346</v>
      </c>
      <c r="S37" s="10">
        <f t="shared" si="20"/>
        <v>20443010.35558071</v>
      </c>
      <c r="T37" s="10">
        <f t="shared" ref="T37:T38" si="21">J37</f>
        <v>11976577.714976888</v>
      </c>
      <c r="U37" s="10">
        <f t="shared" ref="U37:U38" si="22">K37-L37</f>
        <v>26925044.627122805</v>
      </c>
      <c r="W37" s="10"/>
    </row>
    <row r="38" spans="2:24" x14ac:dyDescent="0.2">
      <c r="B38" s="8" t="s">
        <v>25</v>
      </c>
      <c r="D38" s="12">
        <f>VLOOKUP(B38,'[1]2. SOCI'!$B:$Q,16,FALSE)</f>
        <v>7105.879958580711</v>
      </c>
      <c r="E38" s="14">
        <v>2884.4077905142167</v>
      </c>
      <c r="F38" s="10">
        <v>1089.362479866295</v>
      </c>
      <c r="G38" s="10">
        <v>9470.349392077318</v>
      </c>
      <c r="H38" s="10">
        <v>4303.630339057464</v>
      </c>
      <c r="I38" s="10">
        <v>1651.9294424027537</v>
      </c>
      <c r="J38" s="10">
        <v>-1323.7149768876545</v>
      </c>
      <c r="K38" s="10">
        <v>23767.372877198693</v>
      </c>
      <c r="L38" s="10">
        <v>8165</v>
      </c>
      <c r="N38" s="10">
        <f t="shared" si="4"/>
        <v>4221.4721680664943</v>
      </c>
      <c r="O38" s="10">
        <f t="shared" si="4"/>
        <v>1795.0453106479217</v>
      </c>
      <c r="P38" s="10">
        <f t="shared" si="19"/>
        <v>1089.362479866295</v>
      </c>
      <c r="Q38" s="10">
        <f t="shared" si="20"/>
        <v>5166.7190530198541</v>
      </c>
      <c r="R38" s="10">
        <f t="shared" si="20"/>
        <v>2651.70089665471</v>
      </c>
      <c r="S38" s="10">
        <f t="shared" si="20"/>
        <v>2975.6444192904082</v>
      </c>
      <c r="T38" s="10">
        <f t="shared" si="21"/>
        <v>-1323.7149768876545</v>
      </c>
      <c r="U38" s="10">
        <f t="shared" si="22"/>
        <v>15602.372877198693</v>
      </c>
      <c r="W38" s="10"/>
    </row>
    <row r="39" spans="2:24" x14ac:dyDescent="0.2">
      <c r="N39" s="2">
        <f t="shared" si="4"/>
        <v>0</v>
      </c>
      <c r="O39" s="2">
        <f t="shared" si="4"/>
        <v>0</v>
      </c>
    </row>
    <row r="40" spans="2:24" x14ac:dyDescent="0.2">
      <c r="N40" s="2">
        <f t="shared" si="4"/>
        <v>0</v>
      </c>
      <c r="O40" s="2">
        <f t="shared" si="4"/>
        <v>0</v>
      </c>
    </row>
    <row r="41" spans="2:24" x14ac:dyDescent="0.2">
      <c r="B41" s="11" t="s">
        <v>26</v>
      </c>
      <c r="N41" s="2">
        <f t="shared" si="4"/>
        <v>0</v>
      </c>
      <c r="O41" s="2">
        <f t="shared" si="4"/>
        <v>0</v>
      </c>
    </row>
    <row r="42" spans="2:24" x14ac:dyDescent="0.2">
      <c r="B42" s="19" t="s">
        <v>27</v>
      </c>
      <c r="N42" s="2">
        <f t="shared" si="4"/>
        <v>0</v>
      </c>
      <c r="O42" s="2">
        <f t="shared" si="4"/>
        <v>0</v>
      </c>
    </row>
    <row r="43" spans="2:24" x14ac:dyDescent="0.2">
      <c r="B43" s="8" t="s">
        <v>28</v>
      </c>
      <c r="D43" s="14"/>
      <c r="E43" s="14"/>
      <c r="F43" s="10"/>
      <c r="G43" s="10"/>
      <c r="H43" s="10">
        <v>0</v>
      </c>
      <c r="I43" s="10">
        <v>0</v>
      </c>
      <c r="J43" s="10">
        <v>0</v>
      </c>
      <c r="K43" s="10">
        <v>0</v>
      </c>
      <c r="L43" s="10">
        <v>0</v>
      </c>
      <c r="N43" s="10">
        <f t="shared" si="4"/>
        <v>0</v>
      </c>
      <c r="O43" s="10">
        <f t="shared" si="4"/>
        <v>0</v>
      </c>
      <c r="P43" s="10">
        <f t="shared" ref="P43:P44" si="23">F43</f>
        <v>0</v>
      </c>
      <c r="Q43" s="10">
        <f t="shared" ref="Q43:S44" si="24">G43-H43</f>
        <v>0</v>
      </c>
      <c r="R43" s="10">
        <f t="shared" si="24"/>
        <v>0</v>
      </c>
      <c r="S43" s="10">
        <f t="shared" si="24"/>
        <v>0</v>
      </c>
      <c r="T43" s="10">
        <f t="shared" ref="T43:T44" si="25">J43</f>
        <v>0</v>
      </c>
      <c r="U43" s="10">
        <f t="shared" ref="U43:U44" si="26">K43-L43</f>
        <v>0</v>
      </c>
      <c r="W43" s="10"/>
    </row>
    <row r="44" spans="2:24" x14ac:dyDescent="0.2">
      <c r="B44" s="8" t="s">
        <v>29</v>
      </c>
      <c r="D44" s="14"/>
      <c r="E44" s="14"/>
      <c r="F44" s="10"/>
      <c r="G44" s="10"/>
      <c r="H44" s="10">
        <v>0</v>
      </c>
      <c r="I44" s="10">
        <v>0</v>
      </c>
      <c r="J44" s="10">
        <v>0</v>
      </c>
      <c r="K44" s="10">
        <v>0</v>
      </c>
      <c r="L44" s="10">
        <v>0</v>
      </c>
      <c r="N44" s="10">
        <f t="shared" si="4"/>
        <v>0</v>
      </c>
      <c r="O44" s="10">
        <f t="shared" si="4"/>
        <v>0</v>
      </c>
      <c r="P44" s="10">
        <f t="shared" si="23"/>
        <v>0</v>
      </c>
      <c r="Q44" s="10">
        <f t="shared" si="24"/>
        <v>0</v>
      </c>
      <c r="R44" s="10">
        <f t="shared" si="24"/>
        <v>0</v>
      </c>
      <c r="S44" s="10">
        <f t="shared" si="24"/>
        <v>0</v>
      </c>
      <c r="T44" s="10">
        <f t="shared" si="25"/>
        <v>0</v>
      </c>
      <c r="U44" s="10">
        <f t="shared" si="26"/>
        <v>0</v>
      </c>
      <c r="W44" s="10"/>
    </row>
    <row r="45" spans="2:24" x14ac:dyDescent="0.2">
      <c r="B45" s="8"/>
      <c r="N45" s="2">
        <f t="shared" si="4"/>
        <v>0</v>
      </c>
      <c r="O45" s="2">
        <f t="shared" si="4"/>
        <v>0</v>
      </c>
    </row>
    <row r="46" spans="2:24" x14ac:dyDescent="0.2">
      <c r="B46" s="19" t="s">
        <v>30</v>
      </c>
      <c r="N46" s="2">
        <f t="shared" si="4"/>
        <v>0</v>
      </c>
      <c r="O46" s="2">
        <f t="shared" si="4"/>
        <v>0</v>
      </c>
    </row>
    <row r="47" spans="2:24" x14ac:dyDescent="0.2">
      <c r="B47" s="8" t="s">
        <v>31</v>
      </c>
      <c r="D47" s="12">
        <f>VLOOKUP(B47,'[1]2. SOCI'!$B:$Q,16,FALSE)</f>
        <v>1315801.5262748711</v>
      </c>
      <c r="E47" s="14">
        <v>-908700</v>
      </c>
      <c r="F47" s="14">
        <v>300087</v>
      </c>
      <c r="G47" s="14">
        <v>-251327</v>
      </c>
      <c r="H47" s="14">
        <v>724269</v>
      </c>
      <c r="I47" s="14">
        <v>1977</v>
      </c>
      <c r="J47" s="14">
        <v>-116167</v>
      </c>
      <c r="K47" s="14">
        <v>240012</v>
      </c>
      <c r="L47" s="14">
        <v>239147</v>
      </c>
      <c r="N47" s="14">
        <f t="shared" si="4"/>
        <v>2224501.5262748711</v>
      </c>
      <c r="O47" s="14">
        <f t="shared" si="4"/>
        <v>-1208787</v>
      </c>
      <c r="P47" s="14">
        <f>F47</f>
        <v>300087</v>
      </c>
      <c r="Q47" s="14">
        <f t="shared" ref="Q47:S47" si="27">G47-H47</f>
        <v>-975596</v>
      </c>
      <c r="R47" s="14">
        <f t="shared" si="27"/>
        <v>722292</v>
      </c>
      <c r="S47" s="14">
        <f t="shared" si="27"/>
        <v>118144</v>
      </c>
      <c r="T47" s="14">
        <f t="shared" ref="T47" si="28">J47</f>
        <v>-116167</v>
      </c>
      <c r="U47" s="14">
        <f>K47-L47</f>
        <v>865</v>
      </c>
      <c r="W47" s="14"/>
    </row>
    <row r="48" spans="2:24" x14ac:dyDescent="0.2">
      <c r="B48" s="13"/>
      <c r="N48" s="2">
        <f t="shared" si="4"/>
        <v>0</v>
      </c>
      <c r="O48" s="2">
        <f t="shared" si="4"/>
        <v>0</v>
      </c>
    </row>
    <row r="49" spans="2:23" x14ac:dyDescent="0.2">
      <c r="B49" s="11" t="s">
        <v>32</v>
      </c>
      <c r="D49" s="30">
        <f>D47</f>
        <v>1315801.5262748711</v>
      </c>
      <c r="E49" s="30">
        <v>-908700</v>
      </c>
      <c r="F49" s="15">
        <v>300087</v>
      </c>
      <c r="G49" s="15">
        <v>-251327</v>
      </c>
      <c r="H49" s="15">
        <v>724269</v>
      </c>
      <c r="I49" s="15">
        <v>1977</v>
      </c>
      <c r="J49" s="15">
        <v>-116167</v>
      </c>
      <c r="K49" s="15">
        <v>240012</v>
      </c>
      <c r="L49" s="15">
        <v>239147</v>
      </c>
      <c r="N49" s="15">
        <f t="shared" si="4"/>
        <v>2224501.5262748711</v>
      </c>
      <c r="O49" s="15">
        <f t="shared" si="4"/>
        <v>-1208787</v>
      </c>
      <c r="P49" s="15">
        <f>F49</f>
        <v>300087</v>
      </c>
      <c r="Q49" s="15">
        <f t="shared" ref="Q49:S49" si="29">G49-H49</f>
        <v>-975596</v>
      </c>
      <c r="R49" s="15">
        <f t="shared" si="29"/>
        <v>722292</v>
      </c>
      <c r="S49" s="15">
        <f t="shared" si="29"/>
        <v>118144</v>
      </c>
      <c r="T49" s="15">
        <f t="shared" ref="T49" si="30">J49</f>
        <v>-116167</v>
      </c>
      <c r="U49" s="15">
        <f>K49-L49</f>
        <v>865</v>
      </c>
      <c r="W49" s="15"/>
    </row>
    <row r="50" spans="2:23" x14ac:dyDescent="0.2">
      <c r="B50" s="8"/>
      <c r="N50" s="2">
        <f t="shared" si="4"/>
        <v>0</v>
      </c>
      <c r="O50" s="2">
        <f t="shared" si="4"/>
        <v>0</v>
      </c>
    </row>
    <row r="51" spans="2:23" x14ac:dyDescent="0.2">
      <c r="B51" s="11" t="s">
        <v>33</v>
      </c>
      <c r="D51" s="30">
        <f>D49+D34</f>
        <v>71497786.355774119</v>
      </c>
      <c r="E51" s="30">
        <f>E49+E34</f>
        <v>40856386</v>
      </c>
      <c r="F51" s="15">
        <v>26861736</v>
      </c>
      <c r="G51" s="15">
        <v>84980697</v>
      </c>
      <c r="H51" s="15">
        <v>65005845</v>
      </c>
      <c r="I51" s="15">
        <v>32423217</v>
      </c>
      <c r="J51" s="15">
        <v>11859087</v>
      </c>
      <c r="K51" s="15">
        <v>71005766</v>
      </c>
      <c r="L51" s="15">
        <v>44064254</v>
      </c>
      <c r="N51" s="15">
        <f t="shared" si="4"/>
        <v>30641400.355774119</v>
      </c>
      <c r="O51" s="15">
        <f t="shared" si="4"/>
        <v>13994650</v>
      </c>
      <c r="P51" s="15">
        <f>F51</f>
        <v>26861736</v>
      </c>
      <c r="Q51" s="15">
        <f t="shared" ref="Q51:S51" si="31">G51-H51</f>
        <v>19974852</v>
      </c>
      <c r="R51" s="15">
        <f t="shared" si="31"/>
        <v>32582628</v>
      </c>
      <c r="S51" s="15">
        <f t="shared" si="31"/>
        <v>20564130</v>
      </c>
      <c r="T51" s="15">
        <f t="shared" ref="T51" si="32">J51</f>
        <v>11859087</v>
      </c>
      <c r="U51" s="15">
        <f>K51-L51</f>
        <v>26941512</v>
      </c>
      <c r="W51" s="15"/>
    </row>
    <row r="52" spans="2:23" x14ac:dyDescent="0.2">
      <c r="B52" s="8"/>
      <c r="K52" s="32">
        <f>K34+K49</f>
        <v>71005766</v>
      </c>
      <c r="N52" s="2">
        <f t="shared" si="4"/>
        <v>0</v>
      </c>
      <c r="O52" s="2">
        <f t="shared" si="4"/>
        <v>0</v>
      </c>
    </row>
    <row r="53" spans="2:23" x14ac:dyDescent="0.2">
      <c r="B53" s="11" t="s">
        <v>34</v>
      </c>
      <c r="N53" s="2">
        <f t="shared" si="4"/>
        <v>0</v>
      </c>
      <c r="O53" s="2">
        <f t="shared" si="4"/>
        <v>0</v>
      </c>
    </row>
    <row r="54" spans="2:23" x14ac:dyDescent="0.2">
      <c r="B54" s="8" t="s">
        <v>24</v>
      </c>
      <c r="D54" s="12">
        <f>VLOOKUP(B54,'[1]2. SOCI'!$B:$Q,16,FALSE)</f>
        <v>70174878.949540645</v>
      </c>
      <c r="E54" s="14">
        <v>40853501.592209488</v>
      </c>
      <c r="F54" s="14">
        <v>26860646.637520134</v>
      </c>
      <c r="G54" s="14">
        <v>84971226.650607929</v>
      </c>
      <c r="H54" s="14">
        <v>65001541.369660944</v>
      </c>
      <c r="I54" s="14">
        <v>32421565.070557598</v>
      </c>
      <c r="J54" s="14">
        <v>11860410.714976888</v>
      </c>
      <c r="K54" s="14">
        <v>70981998.627122805</v>
      </c>
      <c r="L54" s="14">
        <v>44056089</v>
      </c>
      <c r="N54" s="14">
        <f t="shared" si="4"/>
        <v>29321377.357331157</v>
      </c>
      <c r="O54" s="14">
        <f t="shared" si="4"/>
        <v>13992854.954689354</v>
      </c>
      <c r="P54" s="14">
        <f t="shared" ref="P54:P55" si="33">F54</f>
        <v>26860646.637520134</v>
      </c>
      <c r="Q54" s="14">
        <f t="shared" ref="Q54:S55" si="34">G54-H54</f>
        <v>19969685.280946985</v>
      </c>
      <c r="R54" s="14">
        <f t="shared" si="34"/>
        <v>32579976.299103346</v>
      </c>
      <c r="S54" s="14">
        <f t="shared" si="34"/>
        <v>20561154.35558071</v>
      </c>
      <c r="T54" s="14">
        <f t="shared" ref="T54:T55" si="35">J54</f>
        <v>11860410.714976888</v>
      </c>
      <c r="U54" s="14">
        <f>K54-L54</f>
        <v>26925909.627122805</v>
      </c>
      <c r="W54" s="14"/>
    </row>
    <row r="55" spans="2:23" x14ac:dyDescent="0.2">
      <c r="B55" s="8" t="s">
        <v>25</v>
      </c>
      <c r="D55" s="12">
        <f>VLOOKUP(B55,'[1]2. SOCI'!$B:$Q,16,FALSE)</f>
        <v>7105.879958580711</v>
      </c>
      <c r="E55" s="14">
        <v>2884.4077905142167</v>
      </c>
      <c r="F55" s="14">
        <v>1089.362479866295</v>
      </c>
      <c r="G55" s="14">
        <v>9470.349392077318</v>
      </c>
      <c r="H55" s="14">
        <v>4303.630339057464</v>
      </c>
      <c r="I55" s="14">
        <v>1651.9294424027537</v>
      </c>
      <c r="J55" s="14">
        <v>-1323.7149768876545</v>
      </c>
      <c r="K55" s="14">
        <v>23767.372877198693</v>
      </c>
      <c r="L55" s="14">
        <v>8165</v>
      </c>
      <c r="N55" s="14">
        <f t="shared" si="4"/>
        <v>4221.4721680664943</v>
      </c>
      <c r="O55" s="14">
        <f t="shared" si="4"/>
        <v>1795.0453106479217</v>
      </c>
      <c r="P55" s="14">
        <f t="shared" si="33"/>
        <v>1089.362479866295</v>
      </c>
      <c r="Q55" s="14">
        <f t="shared" si="34"/>
        <v>5166.7190530198541</v>
      </c>
      <c r="R55" s="14">
        <f t="shared" si="34"/>
        <v>2651.70089665471</v>
      </c>
      <c r="S55" s="14">
        <f t="shared" si="34"/>
        <v>2975.6444192904082</v>
      </c>
      <c r="T55" s="14">
        <f t="shared" si="35"/>
        <v>-1323.7149768876545</v>
      </c>
      <c r="U55" s="14">
        <f>K55-L55</f>
        <v>15602.372877198693</v>
      </c>
      <c r="W55" s="14"/>
    </row>
    <row r="57" spans="2:23" x14ac:dyDescent="0.2">
      <c r="B57" s="20" t="s">
        <v>35</v>
      </c>
      <c r="D57" s="31">
        <f>VLOOKUP(B57,'[1]2. SOCI'!$B:$Q,16,FALSE)</f>
        <v>5.8531627192502739E-2</v>
      </c>
      <c r="E57" s="31">
        <v>3.4833114797262518E-2</v>
      </c>
      <c r="F57" s="26">
        <v>2.2137075985179253E-2</v>
      </c>
      <c r="G57" s="3">
        <v>7.1029307046282797E-2</v>
      </c>
      <c r="H57" s="3">
        <v>5.357232234509119E-2</v>
      </c>
      <c r="I57" s="3">
        <v>2.7020322399846509E-2</v>
      </c>
      <c r="J57" s="3">
        <v>9.9819587590437454E-3</v>
      </c>
      <c r="K57" s="3">
        <v>0.50939629972305489</v>
      </c>
      <c r="L57" s="3"/>
      <c r="N57" s="3">
        <v>-3.4833114797262518E-2</v>
      </c>
      <c r="O57" s="3">
        <v>1.2679421082373099E-2</v>
      </c>
      <c r="P57" s="3">
        <f>F57</f>
        <v>2.2137075985179253E-2</v>
      </c>
      <c r="Q57" s="3">
        <v>1.7456984701191596E-2</v>
      </c>
      <c r="R57" s="3">
        <v>2.6551999945244684E-2</v>
      </c>
      <c r="S57" s="3">
        <v>1.7038363640802762E-2</v>
      </c>
      <c r="T57" s="3">
        <v>9.9819587590437454E-3</v>
      </c>
      <c r="U57" s="3"/>
      <c r="W57" s="3"/>
    </row>
    <row r="59" spans="2:23" x14ac:dyDescent="0.2">
      <c r="B59" s="21" t="s">
        <v>36</v>
      </c>
      <c r="J59" s="22"/>
      <c r="K59" s="22"/>
      <c r="L59" s="22"/>
      <c r="O59" s="22"/>
      <c r="P59" s="22"/>
      <c r="Q59" s="22"/>
      <c r="R59" s="22"/>
      <c r="S59" s="27"/>
      <c r="T59" s="22"/>
      <c r="U59" s="22"/>
    </row>
    <row r="60" spans="2:23" x14ac:dyDescent="0.2">
      <c r="B60" s="21" t="s">
        <v>37</v>
      </c>
      <c r="J60" s="22"/>
      <c r="K60" s="22"/>
      <c r="L60" s="22"/>
      <c r="O60" s="22"/>
      <c r="P60" s="22"/>
      <c r="Q60" s="22"/>
      <c r="R60" s="22"/>
      <c r="S60" s="22"/>
      <c r="T60" s="22"/>
      <c r="U60" s="22"/>
    </row>
    <row r="61" spans="2:23" x14ac:dyDescent="0.2">
      <c r="B61" s="21" t="s">
        <v>38</v>
      </c>
      <c r="J61" s="22"/>
      <c r="K61" s="22"/>
      <c r="L61" s="22"/>
      <c r="O61" s="22"/>
      <c r="P61" s="22"/>
      <c r="Q61" s="22"/>
      <c r="R61" s="22"/>
      <c r="S61" s="22"/>
      <c r="T61" s="22"/>
      <c r="U61" s="22"/>
    </row>
  </sheetData>
  <mergeCells count="2">
    <mergeCell ref="G4:J4"/>
    <mergeCell ref="Q4:T4"/>
  </mergeCells>
  <phoneticPr fontId="12" type="noConversion"/>
  <pageMargins left="0.7" right="0.7" top="0.75" bottom="0.75" header="0.3" footer="0.3"/>
  <pageSetup paperSize="9" orientation="portrait" r:id="rId1"/>
  <customProperties>
    <customPr name="ExcelFSM_AdjustedButtonPress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 SOCI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 Bascau</dc:creator>
  <cp:lastModifiedBy>Sorin Bascau</cp:lastModifiedBy>
  <dcterms:created xsi:type="dcterms:W3CDTF">2023-02-26T16:16:38Z</dcterms:created>
  <dcterms:modified xsi:type="dcterms:W3CDTF">2023-10-23T13:01:02Z</dcterms:modified>
</cp:coreProperties>
</file>